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5725"/>
</workbook>
</file>

<file path=xl/calcChain.xml><?xml version="1.0" encoding="utf-8"?>
<calcChain xmlns="http://schemas.openxmlformats.org/spreadsheetml/2006/main">
  <c r="H700" i="1"/>
  <c r="H699"/>
  <c r="H698"/>
  <c r="G698"/>
  <c r="H692"/>
  <c r="E692"/>
  <c r="H691"/>
  <c r="F691" s="1"/>
  <c r="E691"/>
  <c r="H689"/>
  <c r="F689" s="1"/>
  <c r="E689"/>
  <c r="H687"/>
  <c r="E687"/>
  <c r="H686"/>
  <c r="F686" s="1"/>
  <c r="E686"/>
  <c r="C686" s="1"/>
  <c r="F685"/>
  <c r="D685"/>
  <c r="C685"/>
  <c r="H684"/>
  <c r="F684"/>
  <c r="E684"/>
  <c r="C684"/>
  <c r="F683"/>
  <c r="C683"/>
  <c r="F682"/>
  <c r="E682"/>
  <c r="C682" s="1"/>
  <c r="F681"/>
  <c r="C681"/>
  <c r="D673"/>
  <c r="H669"/>
  <c r="E669"/>
  <c r="E673" s="1"/>
  <c r="E697" s="1"/>
  <c r="C697" s="1"/>
  <c r="H668"/>
  <c r="H673" s="1"/>
  <c r="H697" s="1"/>
  <c r="F697" s="1"/>
  <c r="G668"/>
  <c r="G673" s="1"/>
  <c r="E668"/>
  <c r="D668"/>
  <c r="H667"/>
  <c r="F667" s="1"/>
  <c r="E667"/>
  <c r="C667" s="1"/>
  <c r="H666"/>
  <c r="G666"/>
  <c r="F666"/>
  <c r="D666"/>
  <c r="H665"/>
  <c r="F665" s="1"/>
  <c r="E665"/>
  <c r="C665" s="1"/>
  <c r="H664"/>
  <c r="F664" s="1"/>
  <c r="E664"/>
  <c r="C664" s="1"/>
  <c r="H663"/>
  <c r="F663" s="1"/>
  <c r="E663"/>
  <c r="C663" s="1"/>
  <c r="H662"/>
  <c r="F662" s="1"/>
  <c r="E662"/>
  <c r="C662" s="1"/>
  <c r="H661"/>
  <c r="F661" s="1"/>
  <c r="E661"/>
  <c r="C661" s="1"/>
  <c r="H660"/>
  <c r="F660" s="1"/>
  <c r="E660"/>
  <c r="C660" s="1"/>
  <c r="H659"/>
  <c r="G659"/>
  <c r="F659"/>
  <c r="H658"/>
  <c r="F658"/>
  <c r="E658"/>
  <c r="C658"/>
  <c r="H657"/>
  <c r="F657"/>
  <c r="E657"/>
  <c r="C657"/>
  <c r="H656"/>
  <c r="F656"/>
  <c r="E656"/>
  <c r="C656"/>
  <c r="H655"/>
  <c r="F655"/>
  <c r="E655"/>
  <c r="C655"/>
  <c r="F654"/>
  <c r="C654"/>
  <c r="H653"/>
  <c r="F653"/>
  <c r="E653"/>
  <c r="C653"/>
  <c r="H652"/>
  <c r="G652"/>
  <c r="F652" s="1"/>
  <c r="E652"/>
  <c r="D652"/>
  <c r="C652"/>
  <c r="F651"/>
  <c r="C651"/>
  <c r="F650"/>
  <c r="C650"/>
  <c r="F649"/>
  <c r="C649"/>
  <c r="F648"/>
  <c r="C648"/>
  <c r="H647"/>
  <c r="F647"/>
  <c r="C647"/>
  <c r="F646"/>
  <c r="C646"/>
  <c r="H645"/>
  <c r="F645" s="1"/>
  <c r="E645"/>
  <c r="C645" s="1"/>
  <c r="F644"/>
  <c r="C644"/>
  <c r="F643"/>
  <c r="C643"/>
  <c r="F642"/>
  <c r="C642"/>
  <c r="F641"/>
  <c r="C641"/>
  <c r="G640"/>
  <c r="D640"/>
  <c r="G639"/>
  <c r="D639"/>
  <c r="F638"/>
  <c r="C638"/>
  <c r="F637"/>
  <c r="C637"/>
  <c r="F636"/>
  <c r="C636"/>
  <c r="H635"/>
  <c r="G635"/>
  <c r="F635"/>
  <c r="D635"/>
  <c r="F634"/>
  <c r="C634"/>
  <c r="F633"/>
  <c r="C633"/>
  <c r="G632"/>
  <c r="F632" s="1"/>
  <c r="D632"/>
  <c r="C632" s="1"/>
  <c r="F631"/>
  <c r="C631"/>
  <c r="F630"/>
  <c r="C630"/>
  <c r="F629"/>
  <c r="C629"/>
  <c r="F628"/>
  <c r="C628"/>
  <c r="H627"/>
  <c r="F627" s="1"/>
  <c r="E627"/>
  <c r="C627" s="1"/>
  <c r="F626"/>
  <c r="C626"/>
  <c r="F625"/>
  <c r="C625"/>
  <c r="F624"/>
  <c r="C624"/>
  <c r="F623"/>
  <c r="C623"/>
  <c r="F622"/>
  <c r="C622"/>
  <c r="F621"/>
  <c r="C621"/>
  <c r="F620"/>
  <c r="C620"/>
  <c r="H619"/>
  <c r="E619"/>
  <c r="H618"/>
  <c r="G618"/>
  <c r="E618"/>
  <c r="D618"/>
  <c r="H617"/>
  <c r="G617"/>
  <c r="E617"/>
  <c r="D617"/>
  <c r="H616"/>
  <c r="E616"/>
  <c r="D616"/>
  <c r="F615"/>
  <c r="C615"/>
  <c r="F614"/>
  <c r="C614"/>
  <c r="G613"/>
  <c r="E613"/>
  <c r="D613"/>
  <c r="C613"/>
  <c r="F612"/>
  <c r="C612"/>
  <c r="F611"/>
  <c r="C611"/>
  <c r="H610"/>
  <c r="F610"/>
  <c r="E610"/>
  <c r="C610"/>
  <c r="H609"/>
  <c r="G609"/>
  <c r="F609" s="1"/>
  <c r="E609"/>
  <c r="D609"/>
  <c r="C609"/>
  <c r="H608"/>
  <c r="G608"/>
  <c r="F608" s="1"/>
  <c r="E608"/>
  <c r="D608"/>
  <c r="C608"/>
  <c r="H607"/>
  <c r="G607"/>
  <c r="F607" s="1"/>
  <c r="E607"/>
  <c r="D607"/>
  <c r="C607"/>
  <c r="F606"/>
  <c r="C606"/>
  <c r="H605"/>
  <c r="G605"/>
  <c r="F605" s="1"/>
  <c r="E605"/>
  <c r="D605"/>
  <c r="C605"/>
  <c r="H604"/>
  <c r="G604"/>
  <c r="F604" s="1"/>
  <c r="E604"/>
  <c r="D604"/>
  <c r="C604"/>
  <c r="G603"/>
  <c r="E603"/>
  <c r="D603"/>
  <c r="C603"/>
  <c r="G602"/>
  <c r="F602"/>
  <c r="D602"/>
  <c r="C602"/>
  <c r="F601"/>
  <c r="C601"/>
  <c r="H600"/>
  <c r="G600"/>
  <c r="F600" s="1"/>
  <c r="E600"/>
  <c r="D600"/>
  <c r="C600"/>
  <c r="H599"/>
  <c r="G599"/>
  <c r="F599" s="1"/>
  <c r="E599"/>
  <c r="D599"/>
  <c r="C599"/>
  <c r="G598"/>
  <c r="E598"/>
  <c r="D598"/>
  <c r="C598"/>
  <c r="H597"/>
  <c r="G597"/>
  <c r="F597" s="1"/>
  <c r="E597"/>
  <c r="D597"/>
  <c r="C597"/>
  <c r="H596"/>
  <c r="G596"/>
  <c r="F596" s="1"/>
  <c r="E596"/>
  <c r="D596"/>
  <c r="C596"/>
  <c r="H595"/>
  <c r="G595"/>
  <c r="F595" s="1"/>
  <c r="E595"/>
  <c r="D595"/>
  <c r="C595"/>
  <c r="G594"/>
  <c r="D594"/>
  <c r="F593"/>
  <c r="C593"/>
  <c r="F592"/>
  <c r="C592"/>
  <c r="F591"/>
  <c r="C591"/>
  <c r="F590"/>
  <c r="C590"/>
  <c r="G589"/>
  <c r="F589"/>
  <c r="D589"/>
  <c r="C589"/>
  <c r="F588"/>
  <c r="C588"/>
  <c r="G587"/>
  <c r="F587"/>
  <c r="D587"/>
  <c r="C587"/>
  <c r="G586"/>
  <c r="F586"/>
  <c r="E586"/>
  <c r="C586"/>
  <c r="G585"/>
  <c r="F585"/>
  <c r="E585"/>
  <c r="D585"/>
  <c r="C585" s="1"/>
  <c r="G584"/>
  <c r="F584" s="1"/>
  <c r="E584"/>
  <c r="E582" s="1"/>
  <c r="D584"/>
  <c r="C584"/>
  <c r="G583"/>
  <c r="F583"/>
  <c r="E583"/>
  <c r="D583"/>
  <c r="C583" s="1"/>
  <c r="H582"/>
  <c r="D582"/>
  <c r="C582" s="1"/>
  <c r="F581"/>
  <c r="C581"/>
  <c r="F580"/>
  <c r="C580"/>
  <c r="F579"/>
  <c r="C579"/>
  <c r="F578"/>
  <c r="C578"/>
  <c r="F577"/>
  <c r="C577"/>
  <c r="F576"/>
  <c r="C576"/>
  <c r="F575"/>
  <c r="C575"/>
  <c r="F574"/>
  <c r="C574"/>
  <c r="F573"/>
  <c r="C573"/>
  <c r="F572"/>
  <c r="C572"/>
  <c r="F571"/>
  <c r="C571"/>
  <c r="F570"/>
  <c r="C570"/>
  <c r="F569"/>
  <c r="C569"/>
  <c r="F568"/>
  <c r="C568"/>
  <c r="F567"/>
  <c r="C567"/>
  <c r="F566"/>
  <c r="C566"/>
  <c r="G565"/>
  <c r="D565"/>
  <c r="G564"/>
  <c r="D564"/>
  <c r="G563"/>
  <c r="D563"/>
  <c r="G562"/>
  <c r="F562" s="1"/>
  <c r="D562"/>
  <c r="D559" s="1"/>
  <c r="C559" s="1"/>
  <c r="F561"/>
  <c r="C561"/>
  <c r="F560"/>
  <c r="C560"/>
  <c r="F558"/>
  <c r="C558"/>
  <c r="H557"/>
  <c r="F557"/>
  <c r="E557"/>
  <c r="C557"/>
  <c r="H556"/>
  <c r="F556"/>
  <c r="E556"/>
  <c r="C556"/>
  <c r="H555"/>
  <c r="F555"/>
  <c r="E555"/>
  <c r="C555"/>
  <c r="H554"/>
  <c r="F554"/>
  <c r="E554"/>
  <c r="C554"/>
  <c r="F553"/>
  <c r="C553"/>
  <c r="F552"/>
  <c r="C552"/>
  <c r="F551"/>
  <c r="C551"/>
  <c r="H550"/>
  <c r="F550"/>
  <c r="E550"/>
  <c r="C550"/>
  <c r="F549"/>
  <c r="C549"/>
  <c r="F548"/>
  <c r="C548"/>
  <c r="F547"/>
  <c r="C547"/>
  <c r="F546"/>
  <c r="C546"/>
  <c r="F545"/>
  <c r="C545"/>
  <c r="F544"/>
  <c r="C544"/>
  <c r="F543"/>
  <c r="C543"/>
  <c r="F542"/>
  <c r="C542"/>
  <c r="F541"/>
  <c r="C541"/>
  <c r="H540"/>
  <c r="G540"/>
  <c r="E540"/>
  <c r="D540"/>
  <c r="H539"/>
  <c r="G539"/>
  <c r="E539"/>
  <c r="D539"/>
  <c r="H538"/>
  <c r="G538"/>
  <c r="E538"/>
  <c r="D538"/>
  <c r="G537"/>
  <c r="D537"/>
  <c r="D534" s="1"/>
  <c r="C534" s="1"/>
  <c r="F536"/>
  <c r="C536"/>
  <c r="F535"/>
  <c r="C535"/>
  <c r="H534"/>
  <c r="G534"/>
  <c r="F534" s="1"/>
  <c r="E534"/>
  <c r="H533"/>
  <c r="G533"/>
  <c r="F533" s="1"/>
  <c r="E533"/>
  <c r="D533"/>
  <c r="C533"/>
  <c r="H532"/>
  <c r="G532"/>
  <c r="F532" s="1"/>
  <c r="E532"/>
  <c r="D532"/>
  <c r="C532"/>
  <c r="H531"/>
  <c r="G531"/>
  <c r="F531" s="1"/>
  <c r="E531"/>
  <c r="D531"/>
  <c r="C531"/>
  <c r="F530"/>
  <c r="C530"/>
  <c r="F529"/>
  <c r="C529"/>
  <c r="H528"/>
  <c r="G528"/>
  <c r="F528" s="1"/>
  <c r="E528"/>
  <c r="D528"/>
  <c r="C528"/>
  <c r="H527"/>
  <c r="G527"/>
  <c r="F527" s="1"/>
  <c r="E527"/>
  <c r="D527"/>
  <c r="C527"/>
  <c r="H526"/>
  <c r="G526"/>
  <c r="F526" s="1"/>
  <c r="E526"/>
  <c r="D526"/>
  <c r="C526"/>
  <c r="H525"/>
  <c r="G525"/>
  <c r="F525" s="1"/>
  <c r="E525"/>
  <c r="D525"/>
  <c r="C525"/>
  <c r="H524"/>
  <c r="G524"/>
  <c r="F524" s="1"/>
  <c r="E524"/>
  <c r="D524"/>
  <c r="C524"/>
  <c r="H523"/>
  <c r="G523"/>
  <c r="F523" s="1"/>
  <c r="E523"/>
  <c r="D523"/>
  <c r="C523"/>
  <c r="H522"/>
  <c r="G522"/>
  <c r="F522" s="1"/>
  <c r="E522"/>
  <c r="D522"/>
  <c r="C522"/>
  <c r="H521"/>
  <c r="G521"/>
  <c r="F521" s="1"/>
  <c r="E521"/>
  <c r="D521"/>
  <c r="C521"/>
  <c r="H520"/>
  <c r="G520"/>
  <c r="F520" s="1"/>
  <c r="E520"/>
  <c r="D520"/>
  <c r="C520"/>
  <c r="H519"/>
  <c r="G519"/>
  <c r="F519" s="1"/>
  <c r="E519"/>
  <c r="D519"/>
  <c r="C519"/>
  <c r="F518"/>
  <c r="C518"/>
  <c r="F517"/>
  <c r="C517"/>
  <c r="F516"/>
  <c r="C516"/>
  <c r="F515"/>
  <c r="C515"/>
  <c r="F514"/>
  <c r="C514"/>
  <c r="F513"/>
  <c r="C513"/>
  <c r="F512"/>
  <c r="C512"/>
  <c r="F511"/>
  <c r="C511"/>
  <c r="F510"/>
  <c r="C510"/>
  <c r="F509"/>
  <c r="C509"/>
  <c r="F508"/>
  <c r="C508"/>
  <c r="F507"/>
  <c r="C507"/>
  <c r="F506"/>
  <c r="C506"/>
  <c r="F505"/>
  <c r="C505"/>
  <c r="F504"/>
  <c r="C504"/>
  <c r="F503"/>
  <c r="C503"/>
  <c r="F502"/>
  <c r="C502"/>
  <c r="G501"/>
  <c r="F501"/>
  <c r="D501"/>
  <c r="C501"/>
  <c r="G500"/>
  <c r="F500"/>
  <c r="D500"/>
  <c r="C500"/>
  <c r="G499"/>
  <c r="F499"/>
  <c r="D499"/>
  <c r="C499"/>
  <c r="G498"/>
  <c r="F498"/>
  <c r="D498"/>
  <c r="C498"/>
  <c r="F497"/>
  <c r="C497"/>
  <c r="F496"/>
  <c r="C496"/>
  <c r="F495"/>
  <c r="C495"/>
  <c r="G494"/>
  <c r="F494"/>
  <c r="D494"/>
  <c r="C494"/>
  <c r="F493"/>
  <c r="C493"/>
  <c r="F492"/>
  <c r="C492"/>
  <c r="G491"/>
  <c r="F491"/>
  <c r="D491"/>
  <c r="C491"/>
  <c r="F490"/>
  <c r="C490"/>
  <c r="F489"/>
  <c r="C489"/>
  <c r="F488"/>
  <c r="C488"/>
  <c r="F487"/>
  <c r="C487"/>
  <c r="F486"/>
  <c r="C486"/>
  <c r="F485"/>
  <c r="C485"/>
  <c r="F484"/>
  <c r="C484"/>
  <c r="G483"/>
  <c r="D483"/>
  <c r="G482"/>
  <c r="F482"/>
  <c r="D482"/>
  <c r="C482"/>
  <c r="F481"/>
  <c r="C481"/>
  <c r="F480"/>
  <c r="C480"/>
  <c r="F479"/>
  <c r="C479"/>
  <c r="F478"/>
  <c r="C478"/>
  <c r="F477"/>
  <c r="C477"/>
  <c r="F476"/>
  <c r="C476"/>
  <c r="F475"/>
  <c r="C475"/>
  <c r="F474"/>
  <c r="C474"/>
  <c r="F473"/>
  <c r="C473"/>
  <c r="F472"/>
  <c r="C472"/>
  <c r="F471"/>
  <c r="C471"/>
  <c r="F470"/>
  <c r="C470"/>
  <c r="F469"/>
  <c r="C469"/>
  <c r="F468"/>
  <c r="C468"/>
  <c r="F467"/>
  <c r="C467"/>
  <c r="F466"/>
  <c r="C466"/>
  <c r="F465"/>
  <c r="C465"/>
  <c r="F464"/>
  <c r="C464"/>
  <c r="F463"/>
  <c r="C463"/>
  <c r="F462"/>
  <c r="C462"/>
  <c r="G461"/>
  <c r="D461"/>
  <c r="G460"/>
  <c r="D460"/>
  <c r="G459"/>
  <c r="D459"/>
  <c r="G458"/>
  <c r="D458"/>
  <c r="G457"/>
  <c r="D457"/>
  <c r="G456"/>
  <c r="D456"/>
  <c r="D453" s="1"/>
  <c r="F455"/>
  <c r="C455"/>
  <c r="F454"/>
  <c r="C454"/>
  <c r="G453"/>
  <c r="F453"/>
  <c r="F452"/>
  <c r="C452"/>
  <c r="F451"/>
  <c r="C451"/>
  <c r="F450"/>
  <c r="C450"/>
  <c r="F449"/>
  <c r="C449"/>
  <c r="F448"/>
  <c r="C448"/>
  <c r="F447"/>
  <c r="C447"/>
  <c r="F446"/>
  <c r="C446"/>
  <c r="F445"/>
  <c r="C445"/>
  <c r="F444"/>
  <c r="C444"/>
  <c r="F443"/>
  <c r="C443"/>
  <c r="F442"/>
  <c r="C442"/>
  <c r="F441"/>
  <c r="C441"/>
  <c r="F440"/>
  <c r="C440"/>
  <c r="F439"/>
  <c r="C439"/>
  <c r="F438"/>
  <c r="C438"/>
  <c r="F437"/>
  <c r="C437"/>
  <c r="F436"/>
  <c r="C436"/>
  <c r="F435"/>
  <c r="C435"/>
  <c r="G434"/>
  <c r="D434"/>
  <c r="G433"/>
  <c r="D433"/>
  <c r="G432"/>
  <c r="D432"/>
  <c r="G431"/>
  <c r="D431"/>
  <c r="G430"/>
  <c r="D430"/>
  <c r="G429"/>
  <c r="F429"/>
  <c r="D429"/>
  <c r="C429"/>
  <c r="F428"/>
  <c r="C428"/>
  <c r="F427"/>
  <c r="C427"/>
  <c r="G426"/>
  <c r="F426"/>
  <c r="D426"/>
  <c r="C426"/>
  <c r="H425"/>
  <c r="G425"/>
  <c r="F425" s="1"/>
  <c r="E425"/>
  <c r="D425"/>
  <c r="C425"/>
  <c r="H424"/>
  <c r="G424"/>
  <c r="F424" s="1"/>
  <c r="E424"/>
  <c r="D424"/>
  <c r="C424"/>
  <c r="H423"/>
  <c r="G423"/>
  <c r="F423" s="1"/>
  <c r="E423"/>
  <c r="D423"/>
  <c r="C423"/>
  <c r="H422"/>
  <c r="G422"/>
  <c r="F422" s="1"/>
  <c r="E422"/>
  <c r="D422"/>
  <c r="C422"/>
  <c r="H421"/>
  <c r="G421"/>
  <c r="F421" s="1"/>
  <c r="E421"/>
  <c r="D421"/>
  <c r="C421"/>
  <c r="G420"/>
  <c r="F420"/>
  <c r="C420"/>
  <c r="H419"/>
  <c r="G419"/>
  <c r="F419"/>
  <c r="E419"/>
  <c r="D419"/>
  <c r="C419" s="1"/>
  <c r="H418"/>
  <c r="G418"/>
  <c r="F418"/>
  <c r="E418"/>
  <c r="D418"/>
  <c r="C418" s="1"/>
  <c r="H417"/>
  <c r="G417"/>
  <c r="F417"/>
  <c r="E417"/>
  <c r="D417"/>
  <c r="C417" s="1"/>
  <c r="H416"/>
  <c r="G416"/>
  <c r="F416"/>
  <c r="E416"/>
  <c r="D416"/>
  <c r="C416" s="1"/>
  <c r="H415"/>
  <c r="G415"/>
  <c r="F415"/>
  <c r="E415"/>
  <c r="D415"/>
  <c r="C415" s="1"/>
  <c r="H414"/>
  <c r="G414"/>
  <c r="F414"/>
  <c r="E414"/>
  <c r="D414"/>
  <c r="C414" s="1"/>
  <c r="H413"/>
  <c r="E413"/>
  <c r="F412"/>
  <c r="C412"/>
  <c r="G411"/>
  <c r="F411" s="1"/>
  <c r="D411"/>
  <c r="C411" s="1"/>
  <c r="H410"/>
  <c r="F410" s="1"/>
  <c r="E410"/>
  <c r="C410" s="1"/>
  <c r="E409"/>
  <c r="C409" s="1"/>
  <c r="H408"/>
  <c r="F408" s="1"/>
  <c r="E408"/>
  <c r="C408" s="1"/>
  <c r="H407"/>
  <c r="F407" s="1"/>
  <c r="E407"/>
  <c r="C407" s="1"/>
  <c r="H406"/>
  <c r="H401" s="1"/>
  <c r="E406"/>
  <c r="C406"/>
  <c r="H405"/>
  <c r="F405"/>
  <c r="E405"/>
  <c r="C405"/>
  <c r="H404"/>
  <c r="F404"/>
  <c r="E404"/>
  <c r="C404"/>
  <c r="H403"/>
  <c r="F403"/>
  <c r="E403"/>
  <c r="C403"/>
  <c r="H402"/>
  <c r="F402"/>
  <c r="E402"/>
  <c r="C402"/>
  <c r="G401"/>
  <c r="F401" s="1"/>
  <c r="E401"/>
  <c r="D401"/>
  <c r="C401"/>
  <c r="H400"/>
  <c r="F400"/>
  <c r="E400"/>
  <c r="C400"/>
  <c r="H399"/>
  <c r="F399"/>
  <c r="E399"/>
  <c r="C399"/>
  <c r="H398"/>
  <c r="F398"/>
  <c r="E398"/>
  <c r="C398"/>
  <c r="H397"/>
  <c r="F397"/>
  <c r="E397"/>
  <c r="C397"/>
  <c r="F396"/>
  <c r="C396"/>
  <c r="H395"/>
  <c r="F395"/>
  <c r="E395"/>
  <c r="C395"/>
  <c r="H394"/>
  <c r="F394"/>
  <c r="E394"/>
  <c r="C394"/>
  <c r="H393"/>
  <c r="F393"/>
  <c r="E393"/>
  <c r="C393"/>
  <c r="H392"/>
  <c r="F392"/>
  <c r="E392"/>
  <c r="C392"/>
  <c r="H391"/>
  <c r="F391"/>
  <c r="E391"/>
  <c r="C391"/>
  <c r="H390"/>
  <c r="G390"/>
  <c r="F390" s="1"/>
  <c r="E390"/>
  <c r="D390"/>
  <c r="C390"/>
  <c r="H389"/>
  <c r="F389"/>
  <c r="E389"/>
  <c r="C389"/>
  <c r="H388"/>
  <c r="F388"/>
  <c r="E388"/>
  <c r="C388"/>
  <c r="H387"/>
  <c r="F387"/>
  <c r="E387"/>
  <c r="C387"/>
  <c r="H386"/>
  <c r="F386"/>
  <c r="E386"/>
  <c r="C386"/>
  <c r="H385"/>
  <c r="F385"/>
  <c r="E385"/>
  <c r="C385"/>
  <c r="H384"/>
  <c r="F384"/>
  <c r="E384"/>
  <c r="C384"/>
  <c r="H383"/>
  <c r="F383"/>
  <c r="E383"/>
  <c r="C383"/>
  <c r="H382"/>
  <c r="F382"/>
  <c r="E382"/>
  <c r="C382"/>
  <c r="H381"/>
  <c r="F381"/>
  <c r="E381"/>
  <c r="C381"/>
  <c r="H380"/>
  <c r="F380"/>
  <c r="E380"/>
  <c r="C380"/>
  <c r="H379"/>
  <c r="G379"/>
  <c r="F379" s="1"/>
  <c r="E379"/>
  <c r="D379"/>
  <c r="C379"/>
  <c r="H378"/>
  <c r="F378"/>
  <c r="E378"/>
  <c r="D378"/>
  <c r="C378" s="1"/>
  <c r="H377"/>
  <c r="F377" s="1"/>
  <c r="E377"/>
  <c r="D377"/>
  <c r="C377"/>
  <c r="G376"/>
  <c r="E376"/>
  <c r="D376"/>
  <c r="C376"/>
  <c r="H375"/>
  <c r="G375"/>
  <c r="F375" s="1"/>
  <c r="E375"/>
  <c r="D375"/>
  <c r="C375"/>
  <c r="G374"/>
  <c r="E374"/>
  <c r="D374"/>
  <c r="C374"/>
  <c r="F373"/>
  <c r="C373"/>
  <c r="E372"/>
  <c r="D372"/>
  <c r="C372" s="1"/>
  <c r="H371"/>
  <c r="G371"/>
  <c r="F371"/>
  <c r="E371"/>
  <c r="D371"/>
  <c r="C371" s="1"/>
  <c r="H370"/>
  <c r="F370" s="1"/>
  <c r="E370"/>
  <c r="C370" s="1"/>
  <c r="H369"/>
  <c r="F369" s="1"/>
  <c r="E369"/>
  <c r="C369" s="1"/>
  <c r="H368"/>
  <c r="F368" s="1"/>
  <c r="E368"/>
  <c r="C368" s="1"/>
  <c r="D367"/>
  <c r="H366"/>
  <c r="F366" s="1"/>
  <c r="E366"/>
  <c r="C366" s="1"/>
  <c r="H365"/>
  <c r="H363" s="1"/>
  <c r="F365"/>
  <c r="E365"/>
  <c r="D365"/>
  <c r="C365"/>
  <c r="H364"/>
  <c r="F364"/>
  <c r="E364"/>
  <c r="C364"/>
  <c r="G363"/>
  <c r="F363" s="1"/>
  <c r="E363"/>
  <c r="D363"/>
  <c r="C363"/>
  <c r="H362"/>
  <c r="F362"/>
  <c r="E362"/>
  <c r="C362"/>
  <c r="H361"/>
  <c r="F361"/>
  <c r="E361"/>
  <c r="C361"/>
  <c r="H359"/>
  <c r="F359"/>
  <c r="E359"/>
  <c r="D359"/>
  <c r="C359" s="1"/>
  <c r="H358"/>
  <c r="F358" s="1"/>
  <c r="E358"/>
  <c r="C358" s="1"/>
  <c r="H357"/>
  <c r="F357" s="1"/>
  <c r="E357"/>
  <c r="C357" s="1"/>
  <c r="F356"/>
  <c r="C356"/>
  <c r="F355"/>
  <c r="C355"/>
  <c r="F354"/>
  <c r="C354"/>
  <c r="F353"/>
  <c r="C353"/>
  <c r="G352"/>
  <c r="D352"/>
  <c r="F351"/>
  <c r="C351"/>
  <c r="G350"/>
  <c r="F350" s="1"/>
  <c r="D350"/>
  <c r="C350" s="1"/>
  <c r="F349"/>
  <c r="C349"/>
  <c r="F348"/>
  <c r="C348"/>
  <c r="F347"/>
  <c r="C347"/>
  <c r="F346"/>
  <c r="C346"/>
  <c r="F345"/>
  <c r="C345"/>
  <c r="G344"/>
  <c r="D344"/>
  <c r="G343"/>
  <c r="D343"/>
  <c r="H342"/>
  <c r="F342" s="1"/>
  <c r="E342"/>
  <c r="C342" s="1"/>
  <c r="F341"/>
  <c r="C341"/>
  <c r="H340"/>
  <c r="F340" s="1"/>
  <c r="E340"/>
  <c r="C340" s="1"/>
  <c r="H339"/>
  <c r="G339"/>
  <c r="F339"/>
  <c r="D339"/>
  <c r="H338"/>
  <c r="G338"/>
  <c r="F338"/>
  <c r="E338"/>
  <c r="D338"/>
  <c r="C338" s="1"/>
  <c r="F337"/>
  <c r="C337"/>
  <c r="H336"/>
  <c r="G336"/>
  <c r="F336"/>
  <c r="E336"/>
  <c r="D336"/>
  <c r="C336" s="1"/>
  <c r="H335"/>
  <c r="G335"/>
  <c r="F335"/>
  <c r="E335"/>
  <c r="D335"/>
  <c r="C335" s="1"/>
  <c r="H334"/>
  <c r="G334"/>
  <c r="F334"/>
  <c r="D334"/>
  <c r="F333"/>
  <c r="C333"/>
  <c r="F332"/>
  <c r="C332"/>
  <c r="F331"/>
  <c r="C331"/>
  <c r="G330"/>
  <c r="F330" s="1"/>
  <c r="D330"/>
  <c r="C330" s="1"/>
  <c r="H329"/>
  <c r="G329"/>
  <c r="F329"/>
  <c r="E329"/>
  <c r="D329"/>
  <c r="C329" s="1"/>
  <c r="H328"/>
  <c r="G328"/>
  <c r="F328"/>
  <c r="E328"/>
  <c r="D328"/>
  <c r="C328" s="1"/>
  <c r="H327"/>
  <c r="G327"/>
  <c r="F327"/>
  <c r="D327"/>
  <c r="H326"/>
  <c r="G326"/>
  <c r="F326"/>
  <c r="D326"/>
  <c r="H325"/>
  <c r="D325"/>
  <c r="F324"/>
  <c r="C324"/>
  <c r="F323"/>
  <c r="C323"/>
  <c r="F322"/>
  <c r="C322"/>
  <c r="F321"/>
  <c r="C321"/>
  <c r="F320"/>
  <c r="C320"/>
  <c r="F319"/>
  <c r="C319"/>
  <c r="G318"/>
  <c r="G317"/>
  <c r="F316"/>
  <c r="C316"/>
  <c r="F315"/>
  <c r="C315"/>
  <c r="F314"/>
  <c r="C314"/>
  <c r="H313"/>
  <c r="G313"/>
  <c r="F313"/>
  <c r="E313"/>
  <c r="D313"/>
  <c r="C313" s="1"/>
  <c r="H312"/>
  <c r="F312"/>
  <c r="E312"/>
  <c r="C312" s="1"/>
  <c r="H311"/>
  <c r="F311" s="1"/>
  <c r="E311"/>
  <c r="C311" s="1"/>
  <c r="H310"/>
  <c r="F310" s="1"/>
  <c r="E310"/>
  <c r="C310" s="1"/>
  <c r="H309"/>
  <c r="F309" s="1"/>
  <c r="E309"/>
  <c r="C309" s="1"/>
  <c r="H308"/>
  <c r="F308" s="1"/>
  <c r="E308"/>
  <c r="C308" s="1"/>
  <c r="H307"/>
  <c r="F307" s="1"/>
  <c r="E307"/>
  <c r="C307" s="1"/>
  <c r="H306"/>
  <c r="F306" s="1"/>
  <c r="E306"/>
  <c r="C306" s="1"/>
  <c r="H305"/>
  <c r="F305" s="1"/>
  <c r="E305"/>
  <c r="C305" s="1"/>
  <c r="H304"/>
  <c r="F304" s="1"/>
  <c r="E304"/>
  <c r="C304" s="1"/>
  <c r="H303"/>
  <c r="F303" s="1"/>
  <c r="E303"/>
  <c r="C303" s="1"/>
  <c r="H302"/>
  <c r="G302"/>
  <c r="E302"/>
  <c r="D302"/>
  <c r="H301"/>
  <c r="G301"/>
  <c r="E301"/>
  <c r="D301"/>
  <c r="H300"/>
  <c r="G300"/>
  <c r="F300"/>
  <c r="D300"/>
  <c r="H299"/>
  <c r="F299" s="1"/>
  <c r="E299"/>
  <c r="C299" s="1"/>
  <c r="H298"/>
  <c r="H286" s="1"/>
  <c r="G298"/>
  <c r="F298"/>
  <c r="E298"/>
  <c r="C298"/>
  <c r="H297"/>
  <c r="F297"/>
  <c r="E297"/>
  <c r="C297"/>
  <c r="H296"/>
  <c r="F296"/>
  <c r="E296"/>
  <c r="C296"/>
  <c r="H295"/>
  <c r="F295"/>
  <c r="E295"/>
  <c r="C295"/>
  <c r="H294"/>
  <c r="F294"/>
  <c r="E294"/>
  <c r="C294"/>
  <c r="H293"/>
  <c r="F293"/>
  <c r="E293"/>
  <c r="C293"/>
  <c r="H292"/>
  <c r="F292"/>
  <c r="E292"/>
  <c r="C292"/>
  <c r="G291"/>
  <c r="D291"/>
  <c r="G290"/>
  <c r="D290"/>
  <c r="F289"/>
  <c r="C289"/>
  <c r="F288"/>
  <c r="C288"/>
  <c r="F287"/>
  <c r="C287"/>
  <c r="G286"/>
  <c r="F286" s="1"/>
  <c r="E286"/>
  <c r="D286"/>
  <c r="C286"/>
  <c r="F285"/>
  <c r="C285"/>
  <c r="F284"/>
  <c r="C284"/>
  <c r="F283"/>
  <c r="C283"/>
  <c r="F282"/>
  <c r="C282"/>
  <c r="F281"/>
  <c r="C281"/>
  <c r="F280"/>
  <c r="C280"/>
  <c r="F279"/>
  <c r="C279"/>
  <c r="G278"/>
  <c r="F278"/>
  <c r="D278"/>
  <c r="C278"/>
  <c r="G277"/>
  <c r="E277"/>
  <c r="D277"/>
  <c r="C277"/>
  <c r="G276"/>
  <c r="E276"/>
  <c r="D276"/>
  <c r="C276"/>
  <c r="G275"/>
  <c r="F275" s="1"/>
  <c r="E275"/>
  <c r="D275"/>
  <c r="C275"/>
  <c r="F274"/>
  <c r="C274"/>
  <c r="G273"/>
  <c r="E273"/>
  <c r="D273"/>
  <c r="C273"/>
  <c r="G271"/>
  <c r="E271"/>
  <c r="D271"/>
  <c r="C271"/>
  <c r="G270"/>
  <c r="F270"/>
  <c r="D270"/>
  <c r="C270"/>
  <c r="H269"/>
  <c r="G269"/>
  <c r="F269" s="1"/>
  <c r="E269"/>
  <c r="D269"/>
  <c r="C269"/>
  <c r="G268"/>
  <c r="F268"/>
  <c r="D268"/>
  <c r="C268"/>
  <c r="G267"/>
  <c r="F267"/>
  <c r="D267"/>
  <c r="C267"/>
  <c r="G266"/>
  <c r="D266"/>
  <c r="H265"/>
  <c r="F265"/>
  <c r="E265"/>
  <c r="C265"/>
  <c r="H264"/>
  <c r="F264"/>
  <c r="E264"/>
  <c r="C264"/>
  <c r="H263"/>
  <c r="F263"/>
  <c r="E263"/>
  <c r="C263"/>
  <c r="H262"/>
  <c r="F262"/>
  <c r="E262"/>
  <c r="C262"/>
  <c r="H261"/>
  <c r="F261"/>
  <c r="E261"/>
  <c r="C261"/>
  <c r="H260"/>
  <c r="F260"/>
  <c r="E260"/>
  <c r="C260"/>
  <c r="H259"/>
  <c r="F259"/>
  <c r="E259"/>
  <c r="C259"/>
  <c r="H258"/>
  <c r="F258"/>
  <c r="E258"/>
  <c r="C258"/>
  <c r="H257"/>
  <c r="F257"/>
  <c r="E257"/>
  <c r="C257"/>
  <c r="H256"/>
  <c r="F256"/>
  <c r="E256"/>
  <c r="D256"/>
  <c r="C256" s="1"/>
  <c r="F255"/>
  <c r="C255"/>
  <c r="H254"/>
  <c r="F254" s="1"/>
  <c r="E254"/>
  <c r="C254" s="1"/>
  <c r="F253"/>
  <c r="C253"/>
  <c r="F252"/>
  <c r="C252"/>
  <c r="F251"/>
  <c r="C251"/>
  <c r="F250"/>
  <c r="C250"/>
  <c r="F249"/>
  <c r="C249"/>
  <c r="F248"/>
  <c r="C248"/>
  <c r="F247"/>
  <c r="C247"/>
  <c r="F246"/>
  <c r="C246"/>
  <c r="F245"/>
  <c r="C245"/>
  <c r="F244"/>
  <c r="C244"/>
  <c r="F243"/>
  <c r="C243"/>
  <c r="F242"/>
  <c r="C242"/>
  <c r="F241"/>
  <c r="C241"/>
  <c r="F240"/>
  <c r="C240"/>
  <c r="F239"/>
  <c r="C239"/>
  <c r="F238"/>
  <c r="C238"/>
  <c r="F237"/>
  <c r="C237"/>
  <c r="F236"/>
  <c r="C236"/>
  <c r="G235"/>
  <c r="D235"/>
  <c r="G234"/>
  <c r="D234"/>
  <c r="G233"/>
  <c r="D233"/>
  <c r="G232"/>
  <c r="D232"/>
  <c r="F231"/>
  <c r="C231"/>
  <c r="F230"/>
  <c r="C230"/>
  <c r="G229"/>
  <c r="G226" s="1"/>
  <c r="D229"/>
  <c r="F228"/>
  <c r="C228"/>
  <c r="F227"/>
  <c r="C227"/>
  <c r="H226"/>
  <c r="F226"/>
  <c r="D226"/>
  <c r="H225"/>
  <c r="F225" s="1"/>
  <c r="E225"/>
  <c r="H224"/>
  <c r="G224"/>
  <c r="F224"/>
  <c r="D224"/>
  <c r="H223"/>
  <c r="F223" s="1"/>
  <c r="E223"/>
  <c r="H222"/>
  <c r="G222"/>
  <c r="F222"/>
  <c r="D222"/>
  <c r="F221"/>
  <c r="C221"/>
  <c r="F220"/>
  <c r="C220"/>
  <c r="F219"/>
  <c r="C219"/>
  <c r="F218"/>
  <c r="C218"/>
  <c r="F217"/>
  <c r="C217"/>
  <c r="F216"/>
  <c r="C216"/>
  <c r="F215"/>
  <c r="C215"/>
  <c r="F214"/>
  <c r="C214"/>
  <c r="F213"/>
  <c r="C213"/>
  <c r="F212"/>
  <c r="C212"/>
  <c r="F211"/>
  <c r="C211"/>
  <c r="F210"/>
  <c r="C210"/>
  <c r="F209"/>
  <c r="C209"/>
  <c r="F208"/>
  <c r="C208"/>
  <c r="F207"/>
  <c r="C207"/>
  <c r="F206"/>
  <c r="C206"/>
  <c r="F205"/>
  <c r="C205"/>
  <c r="G204"/>
  <c r="D204"/>
  <c r="G203"/>
  <c r="D203"/>
  <c r="G202"/>
  <c r="D202"/>
  <c r="G201"/>
  <c r="F201" s="1"/>
  <c r="D201"/>
  <c r="C201" s="1"/>
  <c r="F200"/>
  <c r="C200"/>
  <c r="F199"/>
  <c r="C199"/>
  <c r="G198"/>
  <c r="F198" s="1"/>
  <c r="D198"/>
  <c r="C198" s="1"/>
  <c r="F197"/>
  <c r="C197"/>
  <c r="F196"/>
  <c r="C196"/>
  <c r="F195"/>
  <c r="C195"/>
  <c r="G194"/>
  <c r="F194" s="1"/>
  <c r="D194"/>
  <c r="C194" s="1"/>
  <c r="H193"/>
  <c r="F193" s="1"/>
  <c r="E193"/>
  <c r="C193" s="1"/>
  <c r="H192"/>
  <c r="F192" s="1"/>
  <c r="E192"/>
  <c r="C192" s="1"/>
  <c r="H191"/>
  <c r="F191" s="1"/>
  <c r="E191"/>
  <c r="C191" s="1"/>
  <c r="H190"/>
  <c r="F190" s="1"/>
  <c r="E190"/>
  <c r="C190" s="1"/>
  <c r="H189"/>
  <c r="F189" s="1"/>
  <c r="E189"/>
  <c r="C189" s="1"/>
  <c r="H188"/>
  <c r="F188" s="1"/>
  <c r="E188"/>
  <c r="C188"/>
  <c r="H187"/>
  <c r="F187"/>
  <c r="E187"/>
  <c r="C187"/>
  <c r="H186"/>
  <c r="F186"/>
  <c r="E186"/>
  <c r="C186"/>
  <c r="H185"/>
  <c r="F185"/>
  <c r="E185"/>
  <c r="C185"/>
  <c r="H184"/>
  <c r="F184"/>
  <c r="E184"/>
  <c r="C184"/>
  <c r="H183"/>
  <c r="F183"/>
  <c r="E183"/>
  <c r="C183"/>
  <c r="H182"/>
  <c r="F182"/>
  <c r="E182"/>
  <c r="C182"/>
  <c r="H181"/>
  <c r="F181"/>
  <c r="E181"/>
  <c r="C181"/>
  <c r="H180"/>
  <c r="F180"/>
  <c r="E180"/>
  <c r="C180"/>
  <c r="H179"/>
  <c r="F179"/>
  <c r="E179"/>
  <c r="C179"/>
  <c r="H178"/>
  <c r="F178"/>
  <c r="E178"/>
  <c r="C178"/>
  <c r="F177"/>
  <c r="C177"/>
  <c r="F176"/>
  <c r="C176"/>
  <c r="F175"/>
  <c r="C175"/>
  <c r="G174"/>
  <c r="E174"/>
  <c r="D174"/>
  <c r="G173"/>
  <c r="D173"/>
  <c r="H172"/>
  <c r="G172"/>
  <c r="E172"/>
  <c r="D172"/>
  <c r="H171"/>
  <c r="G171"/>
  <c r="E171"/>
  <c r="D171"/>
  <c r="H170"/>
  <c r="G170"/>
  <c r="E170"/>
  <c r="D170"/>
  <c r="H169"/>
  <c r="F169" s="1"/>
  <c r="E169"/>
  <c r="C169" s="1"/>
  <c r="H168"/>
  <c r="F168" s="1"/>
  <c r="E168"/>
  <c r="C168" s="1"/>
  <c r="H167"/>
  <c r="G167"/>
  <c r="F167"/>
  <c r="D167"/>
  <c r="H166"/>
  <c r="F166" s="1"/>
  <c r="E166"/>
  <c r="C166" s="1"/>
  <c r="H165"/>
  <c r="F165" s="1"/>
  <c r="E165"/>
  <c r="C165" s="1"/>
  <c r="H164"/>
  <c r="F164" s="1"/>
  <c r="E164"/>
  <c r="C164" s="1"/>
  <c r="H163"/>
  <c r="F163" s="1"/>
  <c r="E163"/>
  <c r="C163" s="1"/>
  <c r="H162"/>
  <c r="F162" s="1"/>
  <c r="E162"/>
  <c r="C162" s="1"/>
  <c r="F161"/>
  <c r="C161"/>
  <c r="H160"/>
  <c r="F160" s="1"/>
  <c r="E160"/>
  <c r="C160" s="1"/>
  <c r="F159"/>
  <c r="C159"/>
  <c r="F158"/>
  <c r="C158"/>
  <c r="F157"/>
  <c r="C157"/>
  <c r="H156"/>
  <c r="G156"/>
  <c r="E156"/>
  <c r="D156"/>
  <c r="H155"/>
  <c r="G155"/>
  <c r="E155"/>
  <c r="D155"/>
  <c r="H154"/>
  <c r="G154"/>
  <c r="E154"/>
  <c r="D154"/>
  <c r="H153"/>
  <c r="G153"/>
  <c r="F153"/>
  <c r="E153"/>
  <c r="D153"/>
  <c r="C153" s="1"/>
  <c r="H152"/>
  <c r="G152"/>
  <c r="F152"/>
  <c r="D152"/>
  <c r="H151"/>
  <c r="F151" s="1"/>
  <c r="E151"/>
  <c r="C151" s="1"/>
  <c r="H150"/>
  <c r="F150" s="1"/>
  <c r="E150"/>
  <c r="C150" s="1"/>
  <c r="H149"/>
  <c r="F149" s="1"/>
  <c r="E149"/>
  <c r="C149" s="1"/>
  <c r="H148"/>
  <c r="G148"/>
  <c r="F148"/>
  <c r="E148"/>
  <c r="D148"/>
  <c r="C148" s="1"/>
  <c r="H147"/>
  <c r="G147"/>
  <c r="F147"/>
  <c r="D147"/>
  <c r="H145"/>
  <c r="G145"/>
  <c r="F145"/>
  <c r="E145"/>
  <c r="D145"/>
  <c r="C145" s="1"/>
  <c r="H144"/>
  <c r="G144"/>
  <c r="F144"/>
  <c r="D144"/>
  <c r="F143"/>
  <c r="C143"/>
  <c r="F142"/>
  <c r="G141"/>
  <c r="E141"/>
  <c r="D141"/>
  <c r="C141"/>
  <c r="H140"/>
  <c r="G140"/>
  <c r="F140" s="1"/>
  <c r="E140"/>
  <c r="D140"/>
  <c r="C140"/>
  <c r="F139"/>
  <c r="C139"/>
  <c r="H138"/>
  <c r="G138"/>
  <c r="F138" s="1"/>
  <c r="E138"/>
  <c r="D138"/>
  <c r="C138"/>
  <c r="G137"/>
  <c r="E137"/>
  <c r="D137"/>
  <c r="C137"/>
  <c r="H136"/>
  <c r="G136"/>
  <c r="F136" s="1"/>
  <c r="E136"/>
  <c r="D136"/>
  <c r="C136"/>
  <c r="G135"/>
  <c r="E135"/>
  <c r="D135"/>
  <c r="C135"/>
  <c r="G134"/>
  <c r="E134"/>
  <c r="D134"/>
  <c r="C134"/>
  <c r="G133"/>
  <c r="E133"/>
  <c r="D133"/>
  <c r="C133"/>
  <c r="G132"/>
  <c r="G125"/>
  <c r="G694" s="1"/>
  <c r="F694" s="1"/>
  <c r="F125"/>
  <c r="D125"/>
  <c r="D694" s="1"/>
  <c r="C694" s="1"/>
  <c r="C125"/>
  <c r="H124"/>
  <c r="H695" s="1"/>
  <c r="F695" s="1"/>
  <c r="F124"/>
  <c r="E124"/>
  <c r="E695" s="1"/>
  <c r="C695" s="1"/>
  <c r="C124"/>
  <c r="H121"/>
  <c r="F121"/>
  <c r="E121"/>
  <c r="C121"/>
  <c r="F120"/>
  <c r="C120"/>
  <c r="F119"/>
  <c r="C119"/>
  <c r="H118"/>
  <c r="E118"/>
  <c r="F117"/>
  <c r="C117"/>
  <c r="F116"/>
  <c r="C116"/>
  <c r="F115"/>
  <c r="C115"/>
  <c r="F114"/>
  <c r="C114"/>
  <c r="F112"/>
  <c r="C112"/>
  <c r="F111"/>
  <c r="C111"/>
  <c r="F110"/>
  <c r="C110"/>
  <c r="F109"/>
  <c r="C109"/>
  <c r="F108"/>
  <c r="C108"/>
  <c r="H107"/>
  <c r="F107"/>
  <c r="E107"/>
  <c r="C107"/>
  <c r="F106"/>
  <c r="C106"/>
  <c r="F105"/>
  <c r="C105"/>
  <c r="F104"/>
  <c r="C104"/>
  <c r="H103"/>
  <c r="F103"/>
  <c r="E103"/>
  <c r="C103"/>
  <c r="F102"/>
  <c r="C102"/>
  <c r="H101"/>
  <c r="F101"/>
  <c r="E101"/>
  <c r="C101"/>
  <c r="F100"/>
  <c r="C100"/>
  <c r="H99"/>
  <c r="F99"/>
  <c r="E99"/>
  <c r="C99"/>
  <c r="F98"/>
  <c r="C98"/>
  <c r="H97"/>
  <c r="F97"/>
  <c r="E97"/>
  <c r="C97"/>
  <c r="F96"/>
  <c r="C96"/>
  <c r="F95"/>
  <c r="C95"/>
  <c r="H94"/>
  <c r="F94"/>
  <c r="E94"/>
  <c r="C94"/>
  <c r="F93"/>
  <c r="C93"/>
  <c r="H92"/>
  <c r="F92"/>
  <c r="F90" s="1"/>
  <c r="E92"/>
  <c r="C92"/>
  <c r="F91"/>
  <c r="C91"/>
  <c r="H90"/>
  <c r="G90"/>
  <c r="E90"/>
  <c r="D90"/>
  <c r="C90"/>
  <c r="F89"/>
  <c r="E89"/>
  <c r="C89" s="1"/>
  <c r="F88"/>
  <c r="C88"/>
  <c r="H87"/>
  <c r="F87" s="1"/>
  <c r="E87"/>
  <c r="C87" s="1"/>
  <c r="F86"/>
  <c r="C86"/>
  <c r="F85"/>
  <c r="E85"/>
  <c r="C85"/>
  <c r="F84"/>
  <c r="C84"/>
  <c r="F83"/>
  <c r="E83"/>
  <c r="C83" s="1"/>
  <c r="F82"/>
  <c r="C82"/>
  <c r="F81"/>
  <c r="C81"/>
  <c r="F80"/>
  <c r="E80"/>
  <c r="C80"/>
  <c r="F79"/>
  <c r="C79"/>
  <c r="F78"/>
  <c r="C78"/>
  <c r="F77"/>
  <c r="C77"/>
  <c r="F76"/>
  <c r="C76"/>
  <c r="F75"/>
  <c r="C75"/>
  <c r="F74"/>
  <c r="C74"/>
  <c r="F73"/>
  <c r="C73"/>
  <c r="F72"/>
  <c r="C72"/>
  <c r="F71"/>
  <c r="C71"/>
  <c r="F70"/>
  <c r="C70"/>
  <c r="F69"/>
  <c r="C69"/>
  <c r="F68"/>
  <c r="C68"/>
  <c r="F67"/>
  <c r="C67"/>
  <c r="F66"/>
  <c r="C66"/>
  <c r="F65"/>
  <c r="C65"/>
  <c r="F64"/>
  <c r="C64"/>
  <c r="F63"/>
  <c r="C63"/>
  <c r="F62"/>
  <c r="C62"/>
  <c r="F61"/>
  <c r="C61"/>
  <c r="F60"/>
  <c r="C60"/>
  <c r="F59"/>
  <c r="C59"/>
  <c r="F58"/>
  <c r="E58"/>
  <c r="C58" s="1"/>
  <c r="H57"/>
  <c r="F57" s="1"/>
  <c r="E57"/>
  <c r="C57" s="1"/>
  <c r="F56"/>
  <c r="C56"/>
  <c r="H55"/>
  <c r="F55" s="1"/>
  <c r="E55"/>
  <c r="C55" s="1"/>
  <c r="F54"/>
  <c r="C54"/>
  <c r="F53"/>
  <c r="C53"/>
  <c r="F52"/>
  <c r="C52"/>
  <c r="F51"/>
  <c r="C51"/>
  <c r="F50"/>
  <c r="C50"/>
  <c r="F49"/>
  <c r="C49"/>
  <c r="H48"/>
  <c r="F48" s="1"/>
  <c r="E48"/>
  <c r="C48" s="1"/>
  <c r="F47"/>
  <c r="C47"/>
  <c r="F46"/>
  <c r="C46"/>
  <c r="F45"/>
  <c r="C45"/>
  <c r="F44"/>
  <c r="C44"/>
  <c r="F43"/>
  <c r="C43"/>
  <c r="F42"/>
  <c r="C42"/>
  <c r="F41"/>
  <c r="C41"/>
  <c r="F40"/>
  <c r="C40"/>
  <c r="H39"/>
  <c r="F39" s="1"/>
  <c r="E39"/>
  <c r="C39" s="1"/>
  <c r="H38"/>
  <c r="F38" s="1"/>
  <c r="E38"/>
  <c r="C38" s="1"/>
  <c r="F37"/>
  <c r="C37"/>
  <c r="F36"/>
  <c r="C36"/>
  <c r="F35"/>
  <c r="C35"/>
  <c r="H34"/>
  <c r="F34" s="1"/>
  <c r="E34"/>
  <c r="C34" s="1"/>
  <c r="F33"/>
  <c r="C33"/>
  <c r="F32"/>
  <c r="C32"/>
  <c r="F31"/>
  <c r="C31"/>
  <c r="F30"/>
  <c r="C30"/>
  <c r="F29"/>
  <c r="C29"/>
  <c r="F28"/>
  <c r="C28"/>
  <c r="F27"/>
  <c r="C27"/>
  <c r="H26"/>
  <c r="F26" s="1"/>
  <c r="E26"/>
  <c r="C26" s="1"/>
  <c r="H25"/>
  <c r="F25" s="1"/>
  <c r="E25"/>
  <c r="C25" s="1"/>
  <c r="H24"/>
  <c r="F24" s="1"/>
  <c r="E24"/>
  <c r="C24" s="1"/>
  <c r="H23"/>
  <c r="F23" s="1"/>
  <c r="E23"/>
  <c r="C23" s="1"/>
  <c r="F22"/>
  <c r="C22"/>
  <c r="H21"/>
  <c r="F21" s="1"/>
  <c r="E21"/>
  <c r="C21" s="1"/>
  <c r="H20"/>
  <c r="F20" s="1"/>
  <c r="E20"/>
  <c r="C20" s="1"/>
  <c r="F19"/>
  <c r="E19"/>
  <c r="C19"/>
  <c r="H18"/>
  <c r="F18"/>
  <c r="E18"/>
  <c r="C18"/>
  <c r="H17"/>
  <c r="F17"/>
  <c r="F16" s="1"/>
  <c r="F122" s="1"/>
  <c r="E17"/>
  <c r="C17"/>
  <c r="G16"/>
  <c r="G122" s="1"/>
  <c r="E16"/>
  <c r="C16" s="1"/>
  <c r="C122" s="1"/>
  <c r="D16"/>
  <c r="D122" s="1"/>
  <c r="D688" l="1"/>
  <c r="D127"/>
  <c r="G688"/>
  <c r="G127"/>
  <c r="F141"/>
  <c r="F133"/>
  <c r="F135"/>
  <c r="C167"/>
  <c r="E122"/>
  <c r="F273"/>
  <c r="C367"/>
  <c r="F594"/>
  <c r="C223"/>
  <c r="E222"/>
  <c r="C225"/>
  <c r="E224"/>
  <c r="C453"/>
  <c r="D413"/>
  <c r="C413" s="1"/>
  <c r="G696"/>
  <c r="F696" s="1"/>
  <c r="F673"/>
  <c r="H16"/>
  <c r="H122" s="1"/>
  <c r="D132"/>
  <c r="H133"/>
  <c r="H134"/>
  <c r="F134" s="1"/>
  <c r="H135"/>
  <c r="H137"/>
  <c r="F137" s="1"/>
  <c r="H141"/>
  <c r="E144"/>
  <c r="E132" s="1"/>
  <c r="E147"/>
  <c r="C147" s="1"/>
  <c r="E152"/>
  <c r="C152" s="1"/>
  <c r="E167"/>
  <c r="H173"/>
  <c r="H174"/>
  <c r="C222"/>
  <c r="C224"/>
  <c r="C226"/>
  <c r="F598"/>
  <c r="C673"/>
  <c r="C689"/>
  <c r="C691"/>
  <c r="D696"/>
  <c r="C696" s="1"/>
  <c r="E226"/>
  <c r="H271"/>
  <c r="E272"/>
  <c r="H272"/>
  <c r="F272" s="1"/>
  <c r="H273"/>
  <c r="H275"/>
  <c r="H276"/>
  <c r="F276" s="1"/>
  <c r="H277"/>
  <c r="F277" s="1"/>
  <c r="E300"/>
  <c r="C300" s="1"/>
  <c r="G325"/>
  <c r="F325" s="1"/>
  <c r="E326"/>
  <c r="E327"/>
  <c r="C327" s="1"/>
  <c r="E334"/>
  <c r="C334" s="1"/>
  <c r="E339"/>
  <c r="C339" s="1"/>
  <c r="E367"/>
  <c r="G367"/>
  <c r="H372"/>
  <c r="H374"/>
  <c r="F374" s="1"/>
  <c r="H376"/>
  <c r="F376" s="1"/>
  <c r="G413"/>
  <c r="F413" s="1"/>
  <c r="G559"/>
  <c r="F559" s="1"/>
  <c r="G582"/>
  <c r="F582" s="1"/>
  <c r="H598"/>
  <c r="H603"/>
  <c r="F603" s="1"/>
  <c r="H613"/>
  <c r="H594" s="1"/>
  <c r="E635"/>
  <c r="E594" s="1"/>
  <c r="C594" s="1"/>
  <c r="E659"/>
  <c r="C659" s="1"/>
  <c r="E666"/>
  <c r="C666" s="1"/>
  <c r="F372" l="1"/>
  <c r="H367"/>
  <c r="F367" s="1"/>
  <c r="C272"/>
  <c r="E266"/>
  <c r="C266" s="1"/>
  <c r="D670"/>
  <c r="C132"/>
  <c r="C670" s="1"/>
  <c r="C671" s="1"/>
  <c r="F688"/>
  <c r="C688"/>
  <c r="H266"/>
  <c r="F266" s="1"/>
  <c r="C635"/>
  <c r="G670"/>
  <c r="C144"/>
  <c r="E325"/>
  <c r="C325" s="1"/>
  <c r="H132"/>
  <c r="F613"/>
  <c r="C326"/>
  <c r="F271"/>
  <c r="G690" l="1"/>
  <c r="G677"/>
  <c r="G675" s="1"/>
  <c r="G671"/>
  <c r="D677"/>
  <c r="D675" s="1"/>
  <c r="D690"/>
  <c r="D671"/>
  <c r="E670"/>
  <c r="E671" s="1"/>
  <c r="H670"/>
  <c r="H671" s="1"/>
  <c r="F132"/>
  <c r="F670" s="1"/>
  <c r="F671" s="1"/>
  <c r="C690" l="1"/>
  <c r="D687"/>
  <c r="D692" s="1"/>
  <c r="F690"/>
  <c r="G687"/>
  <c r="G692" s="1"/>
  <c r="F692" l="1"/>
  <c r="F687"/>
  <c r="F699"/>
  <c r="C687"/>
  <c r="C692"/>
  <c r="D699"/>
</calcChain>
</file>

<file path=xl/sharedStrings.xml><?xml version="1.0" encoding="utf-8"?>
<sst xmlns="http://schemas.openxmlformats.org/spreadsheetml/2006/main" count="1358" uniqueCount="887">
  <si>
    <t>Отчет об исполнении консолидированного бюджета субъекта Российской федерации бюджета территориального государственного внебюджетного фонда</t>
  </si>
  <si>
    <t>коды</t>
  </si>
  <si>
    <t>Форма по ОКУД</t>
  </si>
  <si>
    <t>0503317</t>
  </si>
  <si>
    <t xml:space="preserve">Наименование органа,организующего </t>
  </si>
  <si>
    <t>дата</t>
  </si>
  <si>
    <t>исполнения бюджета</t>
  </si>
  <si>
    <t>Мамско-Чуйский район</t>
  </si>
  <si>
    <t>Наименование бюджета                                                                                                                                                                                                                                                                                                     по ОКПО</t>
  </si>
  <si>
    <t xml:space="preserve">Переиодичность месячная                                                                                                                                     </t>
  </si>
  <si>
    <t xml:space="preserve">                                                                                                                                   </t>
  </si>
  <si>
    <t>по ОКАТО</t>
  </si>
  <si>
    <t>Единица измерения: руб.коп.</t>
  </si>
  <si>
    <t>по ОКЕИ</t>
  </si>
  <si>
    <t>Наименование показателя</t>
  </si>
  <si>
    <t>Код по бюджетной классификации</t>
  </si>
  <si>
    <t>Утвержденные бюджетные назначения</t>
  </si>
  <si>
    <t>Исполнено</t>
  </si>
  <si>
    <t>Консолидиро-ванный бюджет</t>
  </si>
  <si>
    <t>бюджеты муниципальных районов</t>
  </si>
  <si>
    <t>бюджеты городских и сельских поселений</t>
  </si>
  <si>
    <t>бюджеты муниципаль-ных районов</t>
  </si>
  <si>
    <t>4;6</t>
  </si>
  <si>
    <t>14;16</t>
  </si>
  <si>
    <t xml:space="preserve"> Д О Х О Д Ы</t>
  </si>
  <si>
    <t>00010000000000000000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</si>
  <si>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</si>
  <si>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000 1 01 02010 01 0000 110</t>
  </si>
  <si>
    <t>000 1 01 02020 01 0000 110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</si>
  <si>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</si>
  <si>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000 1 01 02022 01 0000 110</t>
  </si>
  <si>
    <t>Налог на доходы физических лиц с доходов, полученных физическими лицами, не являющимися налоговыми резидентами Российской Федерации</t>
  </si>
  <si>
    <t>000 1 01 02030 01 0000 110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</si>
  <si>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</si>
  <si>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000 1 01 02040 01 0000 110</t>
  </si>
  <si>
    <t>- налог на доходы физических лиц с доходов, полученных в виде процентов по облигациям с ипотечным покрытием, имитированным до 1 января 2007 года, а также с доходов учредителей доверительного управления ипотечным покрытием, полученных на основании приобре</t>
  </si>
  <si>
    <t>000 1 01 02050 01 0000 110</t>
  </si>
  <si>
    <t>000 1 03 02230 01 0000 110</t>
  </si>
  <si>
    <t>000 1 03 02240 01 0000 110</t>
  </si>
  <si>
    <t>000 1 03 02250 01 0000 110</t>
  </si>
  <si>
    <t>000 1 03 022660 01 0000 110</t>
  </si>
  <si>
    <t xml:space="preserve">  Налог, взимаемый с налогоплательщиков, выбравших в качестве объекта налогообложения  доходы</t>
  </si>
  <si>
    <t>000 105 01011 01 000 110</t>
  </si>
  <si>
    <t>Единый налог, взимаемый с налогоплательщиков, выбравших в качестве объекта налогообложения доходы</t>
  </si>
  <si>
    <t>000 1 05 01012 01 0000 110</t>
  </si>
  <si>
    <t xml:space="preserve">  Налог, взимаемый с налогоплательщиков, выбравших в качестве объекта налогообложения доходы, уменьшенные на величину расходов</t>
  </si>
  <si>
    <t>000 105 0102 1011 000 110</t>
  </si>
  <si>
    <t>Единый налог, взимаемый с налогоплательщиков, выбравших в качестве объекта налогообложения доходы, уменьшенные на величину расходов</t>
  </si>
  <si>
    <t>000 1 05 01022 01 0000 110</t>
  </si>
  <si>
    <t xml:space="preserve">  Минимальный налог, зачисляемый в бюджеты субъектов Российской Федерации</t>
  </si>
  <si>
    <t>000 105 01050 01 0000 110</t>
  </si>
  <si>
    <t>Единый налог на вмененный доход для отдельных видов деятельности</t>
  </si>
  <si>
    <t>000 1 05 02010 02 0000 110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</si>
  <si>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</si>
  <si>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</si>
  <si>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</si>
  <si>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</si>
  <si>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Транспортный налог с организаций</t>
  </si>
  <si>
    <t>000 1 06 04011 02 0000 110</t>
  </si>
  <si>
    <t>Транспортный налог с физических лиц</t>
  </si>
  <si>
    <t>000 106 04 012 02 0000 110</t>
  </si>
  <si>
    <t>000 1 06 06 013 05 0000 110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</si>
  <si>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</si>
  <si>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000 1 06 06 013 10 0000 110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</si>
  <si>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</si>
  <si>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</si>
  <si>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Налог на добычу общераспространенных полезных ископаемых</t>
  </si>
  <si>
    <t>000 1 07 01020 01 0000 110</t>
  </si>
  <si>
    <t>Налог на добычу прочих полезных ископаемых (за исключением полезных ископаемых в виде природных алмазов)</t>
  </si>
  <si>
    <t>000 1 07 01030 01 0000 110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</si>
  <si>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</si>
  <si>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000 1 08 03010 01 0000 110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</si>
  <si>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t>
  </si>
  <si>
    <t>000 1 08 07 084  01 1000 110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</si>
  <si>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t>
  </si>
  <si>
    <t>000 1 08 07 140  01 0000 110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</si>
  <si>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</si>
  <si>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</si>
  <si>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Платежи за проведение поисковых и разведочных работ, мобилизуемые на территориях муниципальных районов</t>
  </si>
  <si>
    <t>000 1 09 03010 05 0000 110</t>
  </si>
  <si>
    <t>Налог на имущество предприятий</t>
  </si>
  <si>
    <t>000 1 09 04010 02 0000 110</t>
  </si>
  <si>
    <t>Земельный налог (по обязательствам, возникшим до 1 января 2006 года), мобилизуемый на территориях поселений</t>
  </si>
  <si>
    <t>000 1 09 04053 13 0000 110</t>
  </si>
  <si>
    <t>Налог с продаж</t>
  </si>
  <si>
    <t>000 1 09 06010 02 0000 110</t>
  </si>
  <si>
    <t>Прочие местные налоги и сборы, мобилизуемые на территориях муниципальных районов</t>
  </si>
  <si>
    <t>000 1 09 07053 05 0000 110</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</si>
  <si>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межселенных территорий (за исключением земельных участков, предназначенных для целей жилищного строительства)</t>
  </si>
  <si>
    <t>000 1 11 05010 05 0000 120</t>
  </si>
  <si>
    <t>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поселений (за исключением земельных участков, предназначенных для целей жилищного строительства)</t>
  </si>
  <si>
    <t>000 1 11 05010 10 0000 120</t>
  </si>
  <si>
    <t xml:space="preserve">Арендная плата и поступления от продажи права на заключение договоров аренды земельных участков, государственная собственность на которые не разграничена, расположенных в границах межселенных территорий и предназначенных для целей жилищного строительства </t>
  </si>
  <si>
    <t>000 1 11 05012 05 0000 120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</si>
  <si>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</si>
  <si>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000 1 11 05013 05 0000 120</t>
  </si>
  <si>
    <t xml:space="preserve">  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</si>
  <si>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000 1 11 05013 13 0000 120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</si>
  <si>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</si>
  <si>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</si>
  <si>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t>
  </si>
  <si>
    <t>000 1 11 05035 10 0000 120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</si>
  <si>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</si>
  <si>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</si>
  <si>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</si>
  <si>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</si>
  <si>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</si>
  <si>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</si>
  <si>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</si>
  <si>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</si>
  <si>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</si>
  <si>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000 1 13 01995 05 0000 130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</si>
  <si>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</si>
  <si>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</si>
  <si>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</si>
  <si>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000 1 16 03 010 01 0000 140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</si>
  <si>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</si>
  <si>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</si>
  <si>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</si>
  <si>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</si>
  <si>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</si>
  <si>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000 1 16 08010 01 0000 140</t>
  </si>
  <si>
    <t>000 1 16 08020 01 0000 140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</si>
  <si>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</si>
  <si>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000 1 16 21050 01 0000 140</t>
  </si>
  <si>
    <t>Денежные взыскания (штрафы) за нарушения законадательства о недрах</t>
  </si>
  <si>
    <t>000 1 16 25050 01 0000 140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</si>
  <si>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</si>
  <si>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000 1 16 25030 01 0000 140</t>
  </si>
  <si>
    <t>Денежные взыскания (штрафы) за нарушение земельного законодательства</t>
  </si>
  <si>
    <t xml:space="preserve">Денежные взыскания (штрафы) за нарушения водного законадательства </t>
  </si>
  <si>
    <t>000 1 16 25080 01 0000 140</t>
  </si>
  <si>
    <t>Денежные взыскания (штрафы) за нарушение Федерального закона "О пожарной безопасности"</t>
  </si>
  <si>
    <t>000 1 16 27000 01 0000 140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</si>
  <si>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</si>
  <si>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000 1 16 28000 01 0000 140 </t>
  </si>
  <si>
    <t>Денежные взыскания (штрафы) за административные правонарушения в области дорожного движения</t>
  </si>
  <si>
    <t xml:space="preserve">000 1 16 30030 01 0000 140 </t>
  </si>
  <si>
    <t>Денежные взыскания (штрафы) за нарушения работы с денежной наличностью ,ведение кассовых операций и невыполнения обязанностей по контролю за соблюдения правил кассовых операций</t>
  </si>
  <si>
    <t xml:space="preserve">000 1 16 30014 01 0000 140 </t>
  </si>
  <si>
    <t>Возмещение сумм, израсходованных незаконно или не по целевому назначению, а также доходов, полученных от их использования (в части бюджетов муниципальных районов)</t>
  </si>
  <si>
    <t>000 116 32000 05 0000 140</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</si>
  <si>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</si>
  <si>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000 116 33050 05 0000140</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</si>
  <si>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</si>
  <si>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000 116 33050 01 6000140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</si>
  <si>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</si>
  <si>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000 116 43000010000140</t>
  </si>
  <si>
    <t>Прочие поступления от денежных взысканий (штрафов) зачисляемые в бюджеты муниципальных районов</t>
  </si>
  <si>
    <t>000 116 90 050 05 0000 140</t>
  </si>
  <si>
    <t>Прочие поступления от денежных взысканий (штрафов) и иных сумм в возмещение ущерба, зачисляемые в бюджеты поселений</t>
  </si>
  <si>
    <t>000 1 16 90050 10 0000 140</t>
  </si>
  <si>
    <t>Невыясненные поступления</t>
  </si>
  <si>
    <t>000 1 17 01050 05 0000 180</t>
  </si>
  <si>
    <t>Невыясненные поступления, зачисляемые в бюджеты поселений</t>
  </si>
  <si>
    <t>000 1 17 01050 10 0000 180</t>
  </si>
  <si>
    <t>Неналоговые доходы</t>
  </si>
  <si>
    <t>000 117 05 05005 0000 180</t>
  </si>
  <si>
    <t>000 117 05 05010 0000 180</t>
  </si>
  <si>
    <t>Возврат остатков субсидий и субвенций из бюджетов муниципальных районов</t>
  </si>
  <si>
    <t>000 1 19 05000 05 0000 151</t>
  </si>
  <si>
    <t>Возврат остатков субсидий и субвенций из бюджетов поселений</t>
  </si>
  <si>
    <t>000 1 19 05000 10 0000 151</t>
  </si>
  <si>
    <t>БЕЗВОЗМЕЗДНЫЕ ПОСТУПЛЕНИЯ</t>
  </si>
  <si>
    <t>000202000000000000000</t>
  </si>
  <si>
    <t>Дотации бюджетам муниципальных районов на выравнивание уровня бюджетной обеспеченности 340858208.29</t>
  </si>
  <si>
    <t>000 2 02 01001 05 0000 151</t>
  </si>
  <si>
    <t>Дотации поддержку мер по обеспечению  на сбалансированности бюджетов поселений</t>
  </si>
  <si>
    <t>000 2 02 01003 10 0000 151</t>
  </si>
  <si>
    <t>Дотации поддержку мер по обеспечению  на сбалансированности бюджетов</t>
  </si>
  <si>
    <t>00020201003050000151</t>
  </si>
  <si>
    <t>Дотации бюджетам поселений на выравнивание уровня бюджетной обеспеченности поселений</t>
  </si>
  <si>
    <t>000 2 02 01001 10 0000 151</t>
  </si>
  <si>
    <t>Субсидии на государственную поддержку малого и среднего предпринимательства, включая крестьянские (фермерские) хозяйства</t>
  </si>
  <si>
    <t>000 2 02 02009 05 0000 151</t>
  </si>
  <si>
    <t>Субсидии на создание в общеобразовательных организациях, расположенных в сельской местности, условий для занятий физической культурой и спортом
 (000 2 02 02215 00 0000 151)</t>
  </si>
  <si>
    <t>000 2 02 022150 05 0000 151</t>
  </si>
  <si>
    <t xml:space="preserve">Мероприятия государственной программы Российской Федерации «Доступная среда» на 2011-2015 годы
</t>
  </si>
  <si>
    <t>000 2 02 0205105 0000 151</t>
  </si>
  <si>
    <t>Ппрограмма "Энергосбережения и повышение энергитической эффективности на период до 2020года.</t>
  </si>
  <si>
    <t>000 2 02 02150 05 0000 151</t>
  </si>
  <si>
    <t xml:space="preserve">Субсидии бюджетам на софинансирование капитальных вложений в объекты государственной (муниципальной) собственности
               </t>
  </si>
  <si>
    <t>0002 02 02077 05 0000 151</t>
  </si>
  <si>
    <t>Прочие субсидии бюджетам муниципальных районов</t>
  </si>
  <si>
    <t>000 2 02 02999 05 0000 151</t>
  </si>
  <si>
    <t>Прочие субсидии бюджетам поселений 37940500</t>
  </si>
  <si>
    <t>000 2 02 02999 10 0000 151</t>
  </si>
  <si>
    <t>Субвенции бюджетам на осуществление полномочий по подготовке проведения статистических переписей</t>
  </si>
  <si>
    <t>000 2 02 03121 05 0000151</t>
  </si>
  <si>
    <t>Субвенции бюджетам на осуществление первичного воинского учета на территориях, где отсутствуют военные комиссариаты</t>
  </si>
  <si>
    <t>000 2 02 03015 10 0000 151</t>
  </si>
  <si>
    <t>Субвенции бюджетам муниципальных районов на  ежемесячное денежное вознаграждение за классное руководство</t>
  </si>
  <si>
    <t>000 2 02 03021 05 0000 151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</si>
  <si>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</si>
  <si>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000 2 02 03022 05 0000 151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</si>
  <si>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</si>
  <si>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</si>
  <si>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поселение на выполнение передаваемых полномочий субъектов Российской Федерации</t>
  </si>
  <si>
    <t>000 2 02 03024 10 0000 151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</si>
  <si>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</si>
  <si>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000 2 02 03026 05 0000151</t>
  </si>
  <si>
    <t>Субвенция на составление списков присяжных заседателей</t>
  </si>
  <si>
    <t>000 2 02 03007 05 0000 151</t>
  </si>
  <si>
    <t xml:space="preserve">Субсидия на модеризацию региональных систем общего образования </t>
  </si>
  <si>
    <t>000 2 02 030 78 05 0000 151</t>
  </si>
  <si>
    <t xml:space="preserve">Обеспечение жильем граждан, уволенных с военной службы (службы), и приравненных к ним лиц
 </t>
  </si>
  <si>
    <t>000 2 02 030 77 05 0000151</t>
  </si>
  <si>
    <t>Прочие субвенции бюджетам муниципальных районов</t>
  </si>
  <si>
    <t>000 2 02 03999 05 0000 151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</si>
  <si>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</si>
  <si>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</si>
  <si>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Субсидии бюджетам муниципальных районов на комплектование книжных фондов библиотек муниципальных образований</t>
  </si>
  <si>
    <t xml:space="preserve">000 202 04025 05 0000 151 </t>
  </si>
  <si>
    <t xml:space="preserve">Реализация программы модернизации здравоохранения субъектов РФ в части укрепления материально-технической базы медицинских учреждений за счет средств бюджета ТФОМС граждан Иркутской области
</t>
  </si>
  <si>
    <t>000 202 04034 05 0001 151</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</si>
  <si>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здравоохранении в целях перехода на полисы обязательного медицинского страхования единого образца за счет средств бюджета территориального фонда обязательного медицинского страхования граждан  Иркутской области</t>
  </si>
  <si>
    <t>000 202 04034 05 0002 151</t>
  </si>
  <si>
    <t>Прочие межбюджетные трасферты</t>
  </si>
  <si>
    <t>000 2 02 04999 05 0000 151</t>
  </si>
  <si>
    <t>000 2 02 04999 10 0000 151</t>
  </si>
  <si>
    <t>Прочие безвозмездные</t>
  </si>
  <si>
    <t>000 2 07 05000 10 0000 180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</si>
  <si>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</si>
  <si>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000 219 050000 50000 151</t>
  </si>
  <si>
    <t xml:space="preserve">  Возврат остатков субсидий, субвенций и иных межбюджетных трансфертов, имеющих целевое назначение, прошлых лет из бюджетов поселений</t>
  </si>
  <si>
    <t>000 219 0500010 0000 151</t>
  </si>
  <si>
    <t xml:space="preserve">Итого доходов </t>
  </si>
  <si>
    <t>00085000000000000000</t>
  </si>
  <si>
    <t>графа 7</t>
  </si>
  <si>
    <t>графа7</t>
  </si>
  <si>
    <t>графа17</t>
  </si>
  <si>
    <t>графа 17</t>
  </si>
  <si>
    <t>Внутенний оборот</t>
  </si>
  <si>
    <t>Всего доходов</t>
  </si>
  <si>
    <t>Общегосударственные вопросы</t>
  </si>
  <si>
    <t>00001000000000000000</t>
  </si>
  <si>
    <t>Оплата труда</t>
  </si>
  <si>
    <t>00001000000000000211</t>
  </si>
  <si>
    <t>Прочие выплаты</t>
  </si>
  <si>
    <t>00001000000000000212</t>
  </si>
  <si>
    <t>Начисления на оплату труда</t>
  </si>
  <si>
    <t>00001000000000000213</t>
  </si>
  <si>
    <t>Услуги связи</t>
  </si>
  <si>
    <t>00001000000000000221</t>
  </si>
  <si>
    <t>Транспортные услуги</t>
  </si>
  <si>
    <t>00001000000000000222</t>
  </si>
  <si>
    <t>Коммунальные услуги</t>
  </si>
  <si>
    <t>00001000000000000223</t>
  </si>
  <si>
    <t>Арендная плата за пользование имуществом</t>
  </si>
  <si>
    <t>00001000000000000224</t>
  </si>
  <si>
    <t>Услуги по содержанию имущества</t>
  </si>
  <si>
    <t>00001000000000000225</t>
  </si>
  <si>
    <t>Прочие услуги</t>
  </si>
  <si>
    <t>00001000000000000226</t>
  </si>
  <si>
    <t>00001000000000000262</t>
  </si>
  <si>
    <t>Прочие расходы</t>
  </si>
  <si>
    <t>00001000000000000290</t>
  </si>
  <si>
    <t>Увеличение стоимости основных средств</t>
  </si>
  <si>
    <t>00001000000000000310</t>
  </si>
  <si>
    <t>Увеличение стоимости материальных запасов</t>
  </si>
  <si>
    <t>00001000000000000340</t>
  </si>
  <si>
    <t>Функционирование высшего должностного лица  органа местного самоуправления</t>
  </si>
  <si>
    <t>00001020000000000000</t>
  </si>
  <si>
    <t>000.0102.000000.121.211</t>
  </si>
  <si>
    <t>000.0102.000000.122.212</t>
  </si>
  <si>
    <t>000.0102.000000.129.213</t>
  </si>
  <si>
    <t>Функционирование законодательных (представительных) органов государственной власти и представительных органов муниципальных образований</t>
  </si>
  <si>
    <t>00001030000000000000</t>
  </si>
  <si>
    <t>000.0103.000000.122.212</t>
  </si>
  <si>
    <t>000,0103.000000.242,000</t>
  </si>
  <si>
    <t>000.0103.000000.244.000</t>
  </si>
  <si>
    <t>000.0103.000000.852.000</t>
  </si>
  <si>
    <t>000.0103.000000.242.226</t>
  </si>
  <si>
    <t>000.0103.000000.242.340</t>
  </si>
  <si>
    <t>000.0103.000000.244.222</t>
  </si>
  <si>
    <t>000.0103.000000.244.226</t>
  </si>
  <si>
    <t>000.0103.000000.244.290</t>
  </si>
  <si>
    <t>000.0103.000000.852.290</t>
  </si>
  <si>
    <t>000.0103.000000.244.340</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</si>
  <si>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</si>
  <si>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00001040000000000000</t>
  </si>
  <si>
    <t>000.0104.000000.121.211</t>
  </si>
  <si>
    <t>000.0104.000000.129.213</t>
  </si>
  <si>
    <t>000.0104.000000.122.212</t>
  </si>
  <si>
    <t>000.0104.000000.242.000</t>
  </si>
  <si>
    <t>000.0104.000000.244.000</t>
  </si>
  <si>
    <t>000.0104.000000.831.000</t>
  </si>
  <si>
    <t>000.0104.000000.852.000</t>
  </si>
  <si>
    <t>000.0104.000000.242.221</t>
  </si>
  <si>
    <t>000.0104.000000.242.225</t>
  </si>
  <si>
    <t>000.0104.000000.242.226</t>
  </si>
  <si>
    <t>000.0104.000000.242.310</t>
  </si>
  <si>
    <t>000.0104.000000.242.340</t>
  </si>
  <si>
    <t>000.0104.000000.244.221</t>
  </si>
  <si>
    <t>000.0104.000000.244.222</t>
  </si>
  <si>
    <t>000.0104.000000.244.223</t>
  </si>
  <si>
    <t>000.0104.000000.244.225</t>
  </si>
  <si>
    <t>000.0104.000000.244.226</t>
  </si>
  <si>
    <t>000.0104.000000.244.290</t>
  </si>
  <si>
    <t>000.0104.000000.244.310</t>
  </si>
  <si>
    <t>000.0104.000000.244.340</t>
  </si>
  <si>
    <t>000.0104.000000.831.290</t>
  </si>
  <si>
    <t>000.0104.000000.852.290</t>
  </si>
  <si>
    <t>000.0104.000000.853.290</t>
  </si>
  <si>
    <t>Судебная система</t>
  </si>
  <si>
    <t>00001050000000000000</t>
  </si>
  <si>
    <t>00001050000000244221</t>
  </si>
  <si>
    <t>00001050000000244226</t>
  </si>
  <si>
    <t>00001050000000244340</t>
  </si>
  <si>
    <t>Обеспечение деятельности финансовых, налоговых и таможенных органов и органов финансового (финансово-бюджетного) надзора</t>
  </si>
  <si>
    <t>00001060000000000000</t>
  </si>
  <si>
    <t>000.0106.000000.121.211</t>
  </si>
  <si>
    <t>000.0106.000000.129.213</t>
  </si>
  <si>
    <t>000.0106.000000.122.212</t>
  </si>
  <si>
    <t>000.0106.000000.242.000</t>
  </si>
  <si>
    <t>000.0106.000000.244.000</t>
  </si>
  <si>
    <t>000.0106.000000.852.000</t>
  </si>
  <si>
    <t>000.0106.000000.242.221</t>
  </si>
  <si>
    <t>000.0106.000000.242.225</t>
  </si>
  <si>
    <t>000.0106.000000.242.226</t>
  </si>
  <si>
    <t>000.0106.000000.242.310</t>
  </si>
  <si>
    <t>000.0106.000000.242.340</t>
  </si>
  <si>
    <t>000.0106.000000.244.221</t>
  </si>
  <si>
    <t>000.0106.000000.244.222</t>
  </si>
  <si>
    <t>000.0106.000000.244.223</t>
  </si>
  <si>
    <t>000.0106.000000.244.225</t>
  </si>
  <si>
    <t>000.0106.000000.244.226</t>
  </si>
  <si>
    <t>000.0106.000000.244.290</t>
  </si>
  <si>
    <t>000.0106.000000.244.310</t>
  </si>
  <si>
    <t>000.0106.000000.244.340</t>
  </si>
  <si>
    <t>000.0106.000000.852.290</t>
  </si>
  <si>
    <t>Обеспечение проведения выборов и референдумов</t>
  </si>
  <si>
    <t>00001070000000000000</t>
  </si>
  <si>
    <t>000.107.0000000.244.290</t>
  </si>
  <si>
    <t>Резервные фонды</t>
  </si>
  <si>
    <t>00001110000000000000</t>
  </si>
  <si>
    <t>000.0111.000000.870.290</t>
  </si>
  <si>
    <t>Другие общегосударственные вопросы</t>
  </si>
  <si>
    <t>00001130000000000000</t>
  </si>
  <si>
    <t>000.0113.00000000.111.211</t>
  </si>
  <si>
    <t>000.0113.00000000.119.213</t>
  </si>
  <si>
    <t>000.0113.00000000.112.212</t>
  </si>
  <si>
    <t>000.0113.00000000.121.211</t>
  </si>
  <si>
    <t>000.0113.00000000.129.213</t>
  </si>
  <si>
    <t>000.0113.00000000.122.212</t>
  </si>
  <si>
    <t>000.0113.00000000.242.000</t>
  </si>
  <si>
    <t>000.0113.00000000.244.000</t>
  </si>
  <si>
    <t>000.0113.00000000.852.000</t>
  </si>
  <si>
    <t>000.0113.00000000.242.221</t>
  </si>
  <si>
    <t>000.0113.00000000.242.225</t>
  </si>
  <si>
    <t>000.0113.00000000.242.226</t>
  </si>
  <si>
    <t>000.0113.00000000.242.310</t>
  </si>
  <si>
    <t>000.0113.00000000.242.340</t>
  </si>
  <si>
    <t>000.0113.00000000.244.221</t>
  </si>
  <si>
    <t>000.0113.00000000.244.222</t>
  </si>
  <si>
    <t>000.0113.00000000.244.223</t>
  </si>
  <si>
    <t>000.0113.00000000.244.225</t>
  </si>
  <si>
    <t>000.0113.00000000.244.226</t>
  </si>
  <si>
    <t>000.0113.00000000.244.290</t>
  </si>
  <si>
    <t>000.0113.00000000.244.310</t>
  </si>
  <si>
    <t>000.0113.00000000.244.340</t>
  </si>
  <si>
    <t>000.0113.00000000.852.290</t>
  </si>
  <si>
    <t>Мобилизационная и вневойсковая подготовка</t>
  </si>
  <si>
    <t>00002030000000000000</t>
  </si>
  <si>
    <t>000.0203.00000000.121.211</t>
  </si>
  <si>
    <t>000.0203.00000000.121.213</t>
  </si>
  <si>
    <t>000.0203.00000000.122.212</t>
  </si>
  <si>
    <t>000.0203.00000000.242.221</t>
  </si>
  <si>
    <t>000.0203.00000000.244.222</t>
  </si>
  <si>
    <t>000.0203.00000000.244.223</t>
  </si>
  <si>
    <t>000.0203.00000000.244.224</t>
  </si>
  <si>
    <t>000.0203.00000000.244.226</t>
  </si>
  <si>
    <t>000.0203.00000000.244.340</t>
  </si>
  <si>
    <t>Национальная безопасность и правоохранительная деятельность</t>
  </si>
  <si>
    <t>00003000000000000000</t>
  </si>
  <si>
    <t>00003000000000000211</t>
  </si>
  <si>
    <t>00003000000000000213</t>
  </si>
  <si>
    <t>00003000000000000212</t>
  </si>
  <si>
    <t>00003000000000000221</t>
  </si>
  <si>
    <t>00003000000000000222</t>
  </si>
  <si>
    <t>00003000000000000225</t>
  </si>
  <si>
    <t>00003000000000000226</t>
  </si>
  <si>
    <t>Пособия по социальной помощи населению</t>
  </si>
  <si>
    <t>00003000000000000262</t>
  </si>
  <si>
    <t>00003000000000000290</t>
  </si>
  <si>
    <t>00003000000000000310</t>
  </si>
  <si>
    <t>00003000000000000340</t>
  </si>
  <si>
    <t>Органы внутренних дел</t>
  </si>
  <si>
    <t>00003020000000000000</t>
  </si>
  <si>
    <t>000.0302.00000000.244.226</t>
  </si>
  <si>
    <t>000.0302.00000000.244.340</t>
  </si>
  <si>
    <t>000.0302.00000000.244.290</t>
  </si>
  <si>
    <t>000.0302.00000000.</t>
  </si>
  <si>
    <t>Защита населения и территории от последствий чрезвычайных ситуаций природного и техногенного характера, гражданская оборона</t>
  </si>
  <si>
    <t>0000309000000000000</t>
  </si>
  <si>
    <t>0000.0309.0000000.122.212</t>
  </si>
  <si>
    <t>0000.0309.0000000.242.000</t>
  </si>
  <si>
    <t>0000.0309.0000000.244.000</t>
  </si>
  <si>
    <t>0000.0309.0000000.242.226</t>
  </si>
  <si>
    <t>0000.0309.0000000.242.340</t>
  </si>
  <si>
    <t>0000.0309.0000000.244.222</t>
  </si>
  <si>
    <t>0000.0309.0000000.244.225</t>
  </si>
  <si>
    <t>0000.0309.0000000.244.226</t>
  </si>
  <si>
    <t>0000.0309.0000000.244.310</t>
  </si>
  <si>
    <t>0000.0309.0000000.244.340</t>
  </si>
  <si>
    <t xml:space="preserve">Обеспечение пожарной безопасности </t>
  </si>
  <si>
    <t>0000310000000000000</t>
  </si>
  <si>
    <t>000.0310.0000000.242.000</t>
  </si>
  <si>
    <t>000.0310.0000000.244.000</t>
  </si>
  <si>
    <t>000.0310.0000000.242.225</t>
  </si>
  <si>
    <t>000.0310.0000000.242.226</t>
  </si>
  <si>
    <t>000.0310.0000000.242.310</t>
  </si>
  <si>
    <t>000.0310.0000000.242.340</t>
  </si>
  <si>
    <t>000.0310.0000000.244.222</t>
  </si>
  <si>
    <t>000.0310.0000000.244.225</t>
  </si>
  <si>
    <t>000.0310.0000000.244.226</t>
  </si>
  <si>
    <t>000.0310.0000000.244.290</t>
  </si>
  <si>
    <t>000.0310.0000000.244.310</t>
  </si>
  <si>
    <t>000.0310.0000000.244.340</t>
  </si>
  <si>
    <t>Другие вопросы в области национальной безопасности, правоохранительной деятельности</t>
  </si>
  <si>
    <t>0000314000000000000</t>
  </si>
  <si>
    <t>000.0314.0000000.111.211</t>
  </si>
  <si>
    <t>000.0314.0000000.119.213</t>
  </si>
  <si>
    <t>000.0314.0000000.112.212</t>
  </si>
  <si>
    <t>000,0314.0000000.242.000</t>
  </si>
  <si>
    <t>000.0314.0000000.244.000</t>
  </si>
  <si>
    <t>000.0314.0000000.242.221</t>
  </si>
  <si>
    <t>000.0314.0000000.242.340</t>
  </si>
  <si>
    <t>000.0314.0000000.244.222</t>
  </si>
  <si>
    <t>000.0314.0000000.244.226</t>
  </si>
  <si>
    <t>000.0314.0000000.244.310</t>
  </si>
  <si>
    <t>000.0314.0000000.244.340</t>
  </si>
  <si>
    <t>Национальная экономика</t>
  </si>
  <si>
    <t>00004000000000000000</t>
  </si>
  <si>
    <t>00004000000000000211</t>
  </si>
  <si>
    <t>00004000000000000212</t>
  </si>
  <si>
    <t>00004000000000000213</t>
  </si>
  <si>
    <t>00004000000000000221</t>
  </si>
  <si>
    <t>00004000000000000222</t>
  </si>
  <si>
    <t>00004000000000000223</t>
  </si>
  <si>
    <t>Аредная плата за пользование имуществом</t>
  </si>
  <si>
    <t>00004000000000000224</t>
  </si>
  <si>
    <t>00004000000000000225</t>
  </si>
  <si>
    <t>00004000000000000226</t>
  </si>
  <si>
    <t>Безвозмездные и безвозвратные перечисления  организациям, за исключением государственных и муниципальных организаций</t>
  </si>
  <si>
    <t>00004000000000000242</t>
  </si>
  <si>
    <t>00004000000000000290</t>
  </si>
  <si>
    <t>00004000000000000310</t>
  </si>
  <si>
    <t>00004000000000000340</t>
  </si>
  <si>
    <t xml:space="preserve">  Общеэкономические вопросы</t>
  </si>
  <si>
    <t>00004010000000000000</t>
  </si>
  <si>
    <t>000.0401.0000000.121.211</t>
  </si>
  <si>
    <t>000.0401.0000000.129.213</t>
  </si>
  <si>
    <t>000.0401.0000000.122.212</t>
  </si>
  <si>
    <t>000.0401.0000000.242.000</t>
  </si>
  <si>
    <t>000.0401.0000000.244.000</t>
  </si>
  <si>
    <t>000.0401.0000000.242.221</t>
  </si>
  <si>
    <t>000.0401.0000000.242.226</t>
  </si>
  <si>
    <t>000.0401.0000000.242.340</t>
  </si>
  <si>
    <t>000.0401.0000000.244.221</t>
  </si>
  <si>
    <t>000.0401.0000000.244.340</t>
  </si>
  <si>
    <t>000.0405.0000000.000.000</t>
  </si>
  <si>
    <t>000.0405.0000000.242.221</t>
  </si>
  <si>
    <t>000.0405.0000000.244.000</t>
  </si>
  <si>
    <t>000.0405.0000000.244.221</t>
  </si>
  <si>
    <t>000.0405.0000000.244.222</t>
  </si>
  <si>
    <t>000.0405.0000000.244.290</t>
  </si>
  <si>
    <t>000.0405.0000000.244.340</t>
  </si>
  <si>
    <t>000.0407.0000000.000.000</t>
  </si>
  <si>
    <t>000.0407.0000000.244.226</t>
  </si>
  <si>
    <t>00004090000000000000</t>
  </si>
  <si>
    <t>000.0409.0000000.244.226</t>
  </si>
  <si>
    <t>000.0409.0000000.244.340</t>
  </si>
  <si>
    <t>Безвозмездные и безвозвратные перечисления организациям государственным муниципальным образованиям</t>
  </si>
  <si>
    <t>000.0409.0000000.810.242</t>
  </si>
  <si>
    <t>Другие вопросы в области национальной экономики</t>
  </si>
  <si>
    <t>00004120000000000000</t>
  </si>
  <si>
    <t>000.0412.0000000.244.226</t>
  </si>
  <si>
    <t>000.0412.0000000.244.290</t>
  </si>
  <si>
    <t>000.0412.0000000.810.242</t>
  </si>
  <si>
    <t>Жилищно-коммунальное хозяйство</t>
  </si>
  <si>
    <t>00005000000000000000</t>
  </si>
  <si>
    <t>00005000000000000222</t>
  </si>
  <si>
    <t>00005030000000000223</t>
  </si>
  <si>
    <t>00005030000000000224</t>
  </si>
  <si>
    <t>00005000000000000225</t>
  </si>
  <si>
    <t>00005000000000000226</t>
  </si>
  <si>
    <t xml:space="preserve">  Безвозмездные перечисления организациям, за исключением государственных и муниципальных организаций</t>
  </si>
  <si>
    <t>00005000000000000242</t>
  </si>
  <si>
    <t>00005000000000000290</t>
  </si>
  <si>
    <t>00005000000000000310</t>
  </si>
  <si>
    <t>00005000000000000340</t>
  </si>
  <si>
    <t>00005000000000000530</t>
  </si>
  <si>
    <t>Жилищное хозяйство</t>
  </si>
  <si>
    <t>00005010000000000000</t>
  </si>
  <si>
    <t>000.0501.0000000.244.222</t>
  </si>
  <si>
    <t>000.0501.0000000.244.225</t>
  </si>
  <si>
    <t>000.0501.0000000.244.223</t>
  </si>
  <si>
    <t>000.0501.0000000.244.226</t>
  </si>
  <si>
    <t>000.0501.0000000.463.530</t>
  </si>
  <si>
    <t>000.0501.0000000.244.290</t>
  </si>
  <si>
    <t>000.0501.0000000.810.242</t>
  </si>
  <si>
    <t>000.0501.0000000.831.290</t>
  </si>
  <si>
    <t>000.0501.0000000.244.310</t>
  </si>
  <si>
    <t>000.0501.0000000.244.340</t>
  </si>
  <si>
    <t>Коммунальное хозяйство</t>
  </si>
  <si>
    <t>00005020000000000000</t>
  </si>
  <si>
    <t>000.0502.0000000.244.222</t>
  </si>
  <si>
    <t>000.0502.0000000.244.225</t>
  </si>
  <si>
    <t>000.0502.0000000.241.226</t>
  </si>
  <si>
    <t>000.0502.0000000.244.226</t>
  </si>
  <si>
    <t>000.0502.0000000.452.530</t>
  </si>
  <si>
    <t>000.0502.0000000.831.290</t>
  </si>
  <si>
    <t>000.0502.0000000.244.290</t>
  </si>
  <si>
    <t>000.0502.0000000.244.310</t>
  </si>
  <si>
    <t>000.0502.0000000.244.340</t>
  </si>
  <si>
    <t>000.0502.0000000.810.242</t>
  </si>
  <si>
    <t>Благоустройство</t>
  </si>
  <si>
    <t>00005030000000000000</t>
  </si>
  <si>
    <t>000.0503.0000000.244.222</t>
  </si>
  <si>
    <t>000.0503.0000000.244.223</t>
  </si>
  <si>
    <t>000.0503.0000000.244.224</t>
  </si>
  <si>
    <t>000.0503.0000000.244.225</t>
  </si>
  <si>
    <t>000.0503.0000000.244.226</t>
  </si>
  <si>
    <t>000.0503.0000000.244.310</t>
  </si>
  <si>
    <t>000.0503.0000000.244.340</t>
  </si>
  <si>
    <t>000.0503.0000000.244.242</t>
  </si>
  <si>
    <t>000.0503.0000000.810.242</t>
  </si>
  <si>
    <t>Оказание услуг по перевозке пассажиров по социально-значимых маршрутам</t>
  </si>
  <si>
    <t>00005050000000000000</t>
  </si>
  <si>
    <t>Безвозмездные и безвозвратные перечисления государственным и муниципальным организациям</t>
  </si>
  <si>
    <t>00005050000000000242</t>
  </si>
  <si>
    <t>Образование</t>
  </si>
  <si>
    <t>00007000000000000000</t>
  </si>
  <si>
    <t>00007000000000000211</t>
  </si>
  <si>
    <t>00007000000000000212</t>
  </si>
  <si>
    <t>00007000000000000213</t>
  </si>
  <si>
    <t>00007000000000000221</t>
  </si>
  <si>
    <t>00007000000000000222</t>
  </si>
  <si>
    <t>00007000000000000223</t>
  </si>
  <si>
    <t>00007000000000000224</t>
  </si>
  <si>
    <t>00007000000000000225</t>
  </si>
  <si>
    <t>00007000000000000226</t>
  </si>
  <si>
    <t>00007000000000000290</t>
  </si>
  <si>
    <t>00007000000000000310</t>
  </si>
  <si>
    <t>00007000000000000340</t>
  </si>
  <si>
    <t>Дошкольное образование</t>
  </si>
  <si>
    <t>00007010000000000000</t>
  </si>
  <si>
    <t>000.0701.0000000.111.211</t>
  </si>
  <si>
    <t>000.0701.0000000.119.213</t>
  </si>
  <si>
    <t>000.0701.0000000.112.212</t>
  </si>
  <si>
    <t>000.0701.0000000.242.000</t>
  </si>
  <si>
    <t>000.0701.0000000.243.000</t>
  </si>
  <si>
    <t>000.0701.0000000.244.000</t>
  </si>
  <si>
    <t>000.0701.0000000.851.000</t>
  </si>
  <si>
    <t>000.0701.0000000.852.000</t>
  </si>
  <si>
    <t>000.0701.0000000.242.221</t>
  </si>
  <si>
    <t>000.0701.0000000.242.225</t>
  </si>
  <si>
    <t>000.0701.0000000.243.225</t>
  </si>
  <si>
    <t>000.0701.0000000.242.226</t>
  </si>
  <si>
    <t>000.0701.0000000.242.310</t>
  </si>
  <si>
    <t>000.0701.0000000.242.340</t>
  </si>
  <si>
    <t>000.0701.0000000.244.222</t>
  </si>
  <si>
    <t>000.0701.0000000.244.223</t>
  </si>
  <si>
    <t>000.0701.0000000.244.225</t>
  </si>
  <si>
    <t>000.0701.0000000.244.226</t>
  </si>
  <si>
    <t>000.0701.0000000.244.290</t>
  </si>
  <si>
    <t>000.0701.0000000.244.310</t>
  </si>
  <si>
    <t>000.0701.0000000.244.340</t>
  </si>
  <si>
    <t>000.0701.0000000.851.290</t>
  </si>
  <si>
    <t>000.0701.0000000.852.290</t>
  </si>
  <si>
    <t>Общее образование</t>
  </si>
  <si>
    <t>00007020000000000000</t>
  </si>
  <si>
    <t>000.0702.0000000.111.211</t>
  </si>
  <si>
    <t>000.0702.0000000.119.213</t>
  </si>
  <si>
    <t>000.0702.0000000.112.212</t>
  </si>
  <si>
    <t>000.0702.0000000.242.000</t>
  </si>
  <si>
    <t>000.0702.0000000.243.000</t>
  </si>
  <si>
    <t>000.0702.0000000.244.000</t>
  </si>
  <si>
    <t>000.0702.0000000.851.000</t>
  </si>
  <si>
    <t>000.0702.0000000.852.000</t>
  </si>
  <si>
    <t>000.0702.0000000.242.221</t>
  </si>
  <si>
    <t>000.0702.0000000.242.225</t>
  </si>
  <si>
    <t>000.0702.0000000.242.226</t>
  </si>
  <si>
    <t>000.0702.0000000.242.310</t>
  </si>
  <si>
    <t>000.0702.0000000.242.340</t>
  </si>
  <si>
    <t>000.0702.0000000.243.225</t>
  </si>
  <si>
    <t>000.0702.0000000.244.221</t>
  </si>
  <si>
    <t>000.0702.0000000.244.222</t>
  </si>
  <si>
    <t>000.0702.0000000.244.223</t>
  </si>
  <si>
    <t>000.0702.0000000.244.224</t>
  </si>
  <si>
    <t>000.0702.0000000.244.225</t>
  </si>
  <si>
    <t>000.0702.0000000.244.226</t>
  </si>
  <si>
    <t>000.0702.0000000.244.290</t>
  </si>
  <si>
    <t>000.0702.0000000.244.310</t>
  </si>
  <si>
    <t>000.0702.0000000.244.340</t>
  </si>
  <si>
    <t>000.0702.0000000.851.290</t>
  </si>
  <si>
    <t>000.0702.0000000.852.290</t>
  </si>
  <si>
    <t>Молодежная политика и оздоровление детей</t>
  </si>
  <si>
    <t>00007070000000000000</t>
  </si>
  <si>
    <t>000.0707.0000000.244.000</t>
  </si>
  <si>
    <t>000.0707.0000000.244,221</t>
  </si>
  <si>
    <t>000.0707.0000000.244.222</t>
  </si>
  <si>
    <t>000.0707.0000000.244.225</t>
  </si>
  <si>
    <t>000.0707.0000000.244.226</t>
  </si>
  <si>
    <t>000.0707.0000000.244.290</t>
  </si>
  <si>
    <t>000.0707.0000000.244.310</t>
  </si>
  <si>
    <t>000.0707.0000000.244.340</t>
  </si>
  <si>
    <t>Другие вопросы в области образования</t>
  </si>
  <si>
    <t>00007090000000000000</t>
  </si>
  <si>
    <t>000.0709.0000000.111.211</t>
  </si>
  <si>
    <t>000.0709.0000000.119.213</t>
  </si>
  <si>
    <t>000.0709.0000000.112.212</t>
  </si>
  <si>
    <t>000.0709.0000000.121.211</t>
  </si>
  <si>
    <t>000.0709.0000000.121.213</t>
  </si>
  <si>
    <t>000.0709.0000000.122.212</t>
  </si>
  <si>
    <t>000.0709.0000000.242.000</t>
  </si>
  <si>
    <t>000.0709.0000000.244.000</t>
  </si>
  <si>
    <t>000.0709.0000000.851.000</t>
  </si>
  <si>
    <t>000.0709.0000000.852.000</t>
  </si>
  <si>
    <t>000.0709.0000000.242.221</t>
  </si>
  <si>
    <t>000.0709.0000000.242.225</t>
  </si>
  <si>
    <t>000.0709.0000000.242.226</t>
  </si>
  <si>
    <t>000.0709.0000000.242.310</t>
  </si>
  <si>
    <t>000.0709.0000000.242.340</t>
  </si>
  <si>
    <t>000.0709.0000000.244.222</t>
  </si>
  <si>
    <t>000.0709.0000000.244.223</t>
  </si>
  <si>
    <t>000.0709.0000000.244.225</t>
  </si>
  <si>
    <t>000.0709.0000000.244.226</t>
  </si>
  <si>
    <t>000.0709.0000000.244.290</t>
  </si>
  <si>
    <t>000.0709.0000000.244.310</t>
  </si>
  <si>
    <t>000.0709.0000000.244.340</t>
  </si>
  <si>
    <t>000.0709.0000000.851.290</t>
  </si>
  <si>
    <t>000.0709.0000000.852.290</t>
  </si>
  <si>
    <t>Культура, кинематография, средства массовой информации</t>
  </si>
  <si>
    <t>00008000000000000000</t>
  </si>
  <si>
    <t>00008000000000000211</t>
  </si>
  <si>
    <t>00008000000000000212</t>
  </si>
  <si>
    <t>00008000000000000213</t>
  </si>
  <si>
    <t>00008000000000000221</t>
  </si>
  <si>
    <t>00008000000000000222</t>
  </si>
  <si>
    <t>00008000000000000223</t>
  </si>
  <si>
    <t>00008000000000000224</t>
  </si>
  <si>
    <t>00008000000000000225</t>
  </si>
  <si>
    <t>00008000000000000226</t>
  </si>
  <si>
    <t>00008000000000000242</t>
  </si>
  <si>
    <t>00008000000000000262</t>
  </si>
  <si>
    <t>00008000000000000290</t>
  </si>
  <si>
    <t>00008000000000000310</t>
  </si>
  <si>
    <t>00008000000000000340</t>
  </si>
  <si>
    <t>Культура</t>
  </si>
  <si>
    <t>00008010000000000000</t>
  </si>
  <si>
    <t>000.0801.0000000.111.211</t>
  </si>
  <si>
    <t>000.0801.0000000.119.213</t>
  </si>
  <si>
    <t>000.0801.0000000.112.212</t>
  </si>
  <si>
    <t>000.0801.0000000.242.000</t>
  </si>
  <si>
    <t>000.0801.0000000.244.000</t>
  </si>
  <si>
    <t>000.0801.0000000.852.000</t>
  </si>
  <si>
    <t>000.0801.0000000.242.221</t>
  </si>
  <si>
    <t>000.0801.0000000.242.225</t>
  </si>
  <si>
    <t>000.0801.0000000.242.226</t>
  </si>
  <si>
    <t>000.0801.0000000.242.310</t>
  </si>
  <si>
    <t>000.0801.0000000.242.340</t>
  </si>
  <si>
    <t>000.0801.0000000.244.221</t>
  </si>
  <si>
    <t>000.0801.0000000.244.222</t>
  </si>
  <si>
    <t>000.0801.0000000.244.223</t>
  </si>
  <si>
    <t>000.0801.0000000.244.224</t>
  </si>
  <si>
    <t>000.0801.0000000.244.225</t>
  </si>
  <si>
    <t>000.0801.0000000.244.226</t>
  </si>
  <si>
    <t>000.0801.0000000.244.290</t>
  </si>
  <si>
    <t>000.0801.0000000.244.310</t>
  </si>
  <si>
    <t>000.0801.0000000.244.340</t>
  </si>
  <si>
    <t>000.0801.0000000.852.290</t>
  </si>
  <si>
    <t>Другие вопросы в области культуры, кинематографии и средств массовой информации</t>
  </si>
  <si>
    <t>00008040000000000000</t>
  </si>
  <si>
    <t>000.0804.0000000.111.211</t>
  </si>
  <si>
    <t>000.0804.0000000.119.213</t>
  </si>
  <si>
    <t>000.0804.0000000.112.212</t>
  </si>
  <si>
    <t>000.0804.0000000.242.000</t>
  </si>
  <si>
    <t>000.0804.0000000.244.000</t>
  </si>
  <si>
    <t>000.0804.0000000.852.000</t>
  </si>
  <si>
    <t>000.0804.0000000.242.221</t>
  </si>
  <si>
    <t>000.0804.0000000.242.225</t>
  </si>
  <si>
    <t>000.0804.0000000.242.226</t>
  </si>
  <si>
    <t>000.0804.0000000.242.310</t>
  </si>
  <si>
    <t>000.0804.0000000.242.340</t>
  </si>
  <si>
    <t>000.0804.0000000.244.221</t>
  </si>
  <si>
    <t>000.0804.0000000.244.222</t>
  </si>
  <si>
    <t>000.0804.0000000.244.223</t>
  </si>
  <si>
    <t>000.0804.0000000.244.225</t>
  </si>
  <si>
    <t>000.0804.0000000.244.226</t>
  </si>
  <si>
    <t>000.0804.0000000.244.310</t>
  </si>
  <si>
    <t>000.0804.0000000.244.340</t>
  </si>
  <si>
    <t>000.0804.0000000.852.290</t>
  </si>
  <si>
    <t>Здравоохранение и спорт</t>
  </si>
  <si>
    <t>00009000000000000000</t>
  </si>
  <si>
    <t>00009000000000000211</t>
  </si>
  <si>
    <t>00009000000000000222</t>
  </si>
  <si>
    <t>00009000000000000226</t>
  </si>
  <si>
    <t>00009000000000000340</t>
  </si>
  <si>
    <t>Амбулаторная мед.помощь</t>
  </si>
  <si>
    <t>00009020000000000000</t>
  </si>
  <si>
    <t>00009020000000000241</t>
  </si>
  <si>
    <t>Другие вопросы в области здравоохранения</t>
  </si>
  <si>
    <t>00009090000000000000</t>
  </si>
  <si>
    <t>00009090000000111211</t>
  </si>
  <si>
    <t>00009090000000000222</t>
  </si>
  <si>
    <t>00009090000000000226</t>
  </si>
  <si>
    <t>00009090000000000340</t>
  </si>
  <si>
    <t>Социальная политика</t>
  </si>
  <si>
    <t>00010000000000000211</t>
  </si>
  <si>
    <t>00010000000000000212</t>
  </si>
  <si>
    <t>00010000000000000213</t>
  </si>
  <si>
    <t>00010000000000000221</t>
  </si>
  <si>
    <t>00010000000000000222</t>
  </si>
  <si>
    <t>00010000000000000223</t>
  </si>
  <si>
    <t>00010000000000000224</t>
  </si>
  <si>
    <t>00010000000000000225</t>
  </si>
  <si>
    <t>00010000000000000226</t>
  </si>
  <si>
    <t>00010000000000000262</t>
  </si>
  <si>
    <t>Социальные пособия, выплачиваемые организациями сектора государственного управления</t>
  </si>
  <si>
    <t>00010000000000000263</t>
  </si>
  <si>
    <t>00010000000000000290</t>
  </si>
  <si>
    <t>00010000000000000310</t>
  </si>
  <si>
    <t>увеличение стоимости матреиальных запасов</t>
  </si>
  <si>
    <t>00010000000000000340</t>
  </si>
  <si>
    <t>Пенсионное обеспечение</t>
  </si>
  <si>
    <t>00010010000000000000</t>
  </si>
  <si>
    <t>000.1001.0000000.321.263</t>
  </si>
  <si>
    <t>Социальное обслуживание населения</t>
  </si>
  <si>
    <t>00010020000000000000</t>
  </si>
  <si>
    <t>Комунальные услуги</t>
  </si>
  <si>
    <t>00010020000000000223</t>
  </si>
  <si>
    <t>Социальное обеспечение населения</t>
  </si>
  <si>
    <t>00010030000000000000</t>
  </si>
  <si>
    <t>000.1003.0000000.121.211</t>
  </si>
  <si>
    <t>000.1003.0000000.129.213</t>
  </si>
  <si>
    <t>000.1003.0000000.242.</t>
  </si>
  <si>
    <t>000.1003.0000000.244.</t>
  </si>
  <si>
    <t>000.1003.0000000.313.</t>
  </si>
  <si>
    <t>000.1003.0000000.323</t>
  </si>
  <si>
    <t>000.1003.0000000.242.221</t>
  </si>
  <si>
    <t>000.1003.0000000.242.226</t>
  </si>
  <si>
    <t>000.1003.0000000.242.310</t>
  </si>
  <si>
    <t>000.1003.0000000.242.340</t>
  </si>
  <si>
    <t>000.1003.0000000.244.221</t>
  </si>
  <si>
    <t>000.1003.0000000.244.223</t>
  </si>
  <si>
    <t>000.1003.0000000.244.225</t>
  </si>
  <si>
    <t>000.1003.0000000.244.226</t>
  </si>
  <si>
    <t>000.1003.0000000.244.310</t>
  </si>
  <si>
    <t>000.1003.0000000.244.340</t>
  </si>
  <si>
    <t>000.1003.0000000.313.262</t>
  </si>
  <si>
    <t>000.1003.0000000.313.340</t>
  </si>
  <si>
    <t>Охрана семьи и детства</t>
  </si>
  <si>
    <t>00010040000000000000</t>
  </si>
  <si>
    <t>руководство и управление в сфере установленных функций органов МСУ</t>
  </si>
  <si>
    <t>00010040000000000310</t>
  </si>
  <si>
    <t>00010040000000000340</t>
  </si>
  <si>
    <t>Другие вопросы в области социальной политики</t>
  </si>
  <si>
    <t>00010060000000000000</t>
  </si>
  <si>
    <t>000.1006.0000000.121.211</t>
  </si>
  <si>
    <t>000.1006.0000000.129.213</t>
  </si>
  <si>
    <t>000.1006.0000000.122.212</t>
  </si>
  <si>
    <t>000.1006.0000000.242.</t>
  </si>
  <si>
    <t>000.1006.0000000.244.</t>
  </si>
  <si>
    <t>000.1006.0000000.242.221</t>
  </si>
  <si>
    <t>000.1006.0000000.242.226</t>
  </si>
  <si>
    <t>000.1006.0000000.242.310</t>
  </si>
  <si>
    <t>000.1006.0000000.242.340</t>
  </si>
  <si>
    <t>000.1006.0000000.244.221</t>
  </si>
  <si>
    <t>000.1006.0000000.244.222</t>
  </si>
  <si>
    <t>000.1006.0000000.244.223</t>
  </si>
  <si>
    <t>000.1006.0000000.244.225</t>
  </si>
  <si>
    <t>000.1006.0000000.244.226</t>
  </si>
  <si>
    <t>000.1006.0000000.244.310</t>
  </si>
  <si>
    <t>000.1006.0000000.244.340</t>
  </si>
  <si>
    <t>Спорт и физическая культура</t>
  </si>
  <si>
    <t>00011010000000000244</t>
  </si>
  <si>
    <t>000.1101.0000000.244.222</t>
  </si>
  <si>
    <t>000.1101.0000000.244.225</t>
  </si>
  <si>
    <t>000.1101.0000000.244.226</t>
  </si>
  <si>
    <t>000.1101.0000000.244.290</t>
  </si>
  <si>
    <t>000.1101.0000000.244.310</t>
  </si>
  <si>
    <t>000.1101.0000000.244.340</t>
  </si>
  <si>
    <t xml:space="preserve">  Другие вопросы в области физической культуры и спорта</t>
  </si>
  <si>
    <t>000110500000000000244</t>
  </si>
  <si>
    <t>000.1105.0000000.244.222</t>
  </si>
  <si>
    <t>000.1105.0000000.244.226</t>
  </si>
  <si>
    <t>000.1105.0000000.244.290</t>
  </si>
  <si>
    <t>000.1105.0000000.244.310</t>
  </si>
  <si>
    <t>000.1105.0000000.810.242</t>
  </si>
  <si>
    <t>000.1105.0000000.244.340</t>
  </si>
  <si>
    <t>Обслуживание государственного и муниципального долга</t>
  </si>
  <si>
    <t>00013010000000000000</t>
  </si>
  <si>
    <t>Обслуживание внутренних долговых обязательств</t>
  </si>
  <si>
    <t>00013010000000000231</t>
  </si>
  <si>
    <t>Межбюджетные трансферты</t>
  </si>
  <si>
    <t>00014010000000000000</t>
  </si>
  <si>
    <t>Перечисление другим бюджетам бюджетной системы</t>
  </si>
  <si>
    <t>Расходы бюджета - ВСЕГО</t>
  </si>
  <si>
    <t>00098000000000000000</t>
  </si>
  <si>
    <t>Результат исполнения бюджета (дефицит "--", профицит "+")</t>
  </si>
  <si>
    <t>00079000000000000000</t>
  </si>
  <si>
    <t>Итого внутренних оборотов</t>
  </si>
  <si>
    <t>000140100000000251</t>
  </si>
  <si>
    <t>гр 4,6</t>
  </si>
  <si>
    <t>гр 14,16</t>
  </si>
  <si>
    <t xml:space="preserve">Результат исполнения бюджета (дефицит "--", профицит "+") </t>
  </si>
  <si>
    <t>район 4;6 гр</t>
  </si>
  <si>
    <t>район 14;16</t>
  </si>
  <si>
    <t>000980000000000</t>
  </si>
  <si>
    <t>Получение кредитов от кредитных организаций  бюджетами муниципальных районов в валюте  Российской Федерации</t>
  </si>
  <si>
    <t>000 01 02 00 00 05 0000 710</t>
  </si>
  <si>
    <t>Получение кредитов от кредитных организаций  бюджетами поселений в валюте Российской  Федерации</t>
  </si>
  <si>
    <t>000 01 02 00 00 10 0000 710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</si>
  <si>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</si>
  <si>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</si>
  <si>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Получение кредитов от других бюджетов  бюджетной системы Российской Федерации  бюджетами поселений в валюте Российской  Федерации</t>
  </si>
  <si>
    <t>000 01 03 00 00 10 0000 710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</si>
  <si>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</si>
  <si>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</si>
  <si>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Погашение бюджетами поселений кредитов от  других бюджетов бюджетной системы Российской  Федерации в валюте Российской Федерации</t>
  </si>
  <si>
    <t>000 01 03 00 00 10 0000 810</t>
  </si>
  <si>
    <t>Изменение остатков средств на счетах по учету  средств бюджета</t>
  </si>
  <si>
    <t>000 01 05 00 00 00 0000 000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</si>
  <si>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</si>
  <si>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</si>
  <si>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поселений</t>
  </si>
  <si>
    <t>000 01 05 02 01 10 0000 510</t>
  </si>
  <si>
    <t>Уменьшение прочих остатков денежных средств  бюджетов муниципальных районов*</t>
  </si>
  <si>
    <t>000 01 05 02 01 05 0000 610</t>
  </si>
  <si>
    <t>Уменьшение прочих остатков денежных средств  бюджетов поселений</t>
  </si>
  <si>
    <t>000 01 05 02 01 10 0000 610</t>
  </si>
  <si>
    <t>Источники финансирования дефицита бюджетов - всего</t>
  </si>
  <si>
    <t>000 90 00 00 00 00 0000 000</t>
  </si>
  <si>
    <t>Внутренние обороты</t>
  </si>
  <si>
    <t xml:space="preserve">Внутренние обороты </t>
  </si>
  <si>
    <t>Остатки на конец периода 08000000000000</t>
  </si>
  <si>
    <t>Остатки на начало года</t>
  </si>
  <si>
    <t xml:space="preserve"> </t>
  </si>
  <si>
    <t>Остатки целевых средств</t>
  </si>
  <si>
    <t>Начальник финансового управления</t>
  </si>
  <si>
    <t>Косоротов П.А.</t>
  </si>
  <si>
    <t xml:space="preserve">                                                                           </t>
  </si>
  <si>
    <t>Зам.начальника,начальник бюджетного отдела</t>
  </si>
  <si>
    <t>Захарова М.В.</t>
  </si>
  <si>
    <t xml:space="preserve">                                                                                                                                                                                                                                                                                                                                                                                                                                                                                                                                                                                                                                                                                                                                                                                                                                                                                                                                                                                                                                                                                                                                                                                                                                                                                                                                                                                                                                                                                                                                                                                                                                                                                                                                                                                                                                                                                                                                                                                                                                                                                                                                                                                                                                                                                                                                                                                                                                                                                                                                                                                                                                                                                                                                                                                                                                                                                                                                                                                                                                                                                                                                                                                                                                                                                                                                                                                                                                                                                                                                                                                                                                                                                                                                                                                                                                                                                                                                                                                                                                                                                                                                                                                                                                                                                                                                                                                                                                                                                                                                                                                                                                                                                                                                                                                                                                                                                                                                                                                                                                                                                                                                                                                                                                                                                                                                                                                                                                                                                                                                                                                                                                                                     </t>
  </si>
  <si>
    <t>Главный бухгалтер</t>
  </si>
  <si>
    <t>Зябрева Н.В.</t>
  </si>
  <si>
    <t>Дорожное хозяйство</t>
  </si>
  <si>
    <t xml:space="preserve">Утверждаю: </t>
  </si>
  <si>
    <t>Мэр района</t>
  </si>
  <si>
    <t>А.Б.Сергей</t>
  </si>
  <si>
    <t xml:space="preserve">                                                                                                                                                               на 1июня 2016 года                                                                                                          </t>
  </si>
  <si>
    <t>Пособия по социальному страхованию населения</t>
  </si>
  <si>
    <t>00001000000000000261</t>
  </si>
  <si>
    <t>00001000000000000330</t>
  </si>
  <si>
    <t>000.0103.000000.122.000</t>
  </si>
  <si>
    <t>000.0103.000000.122.222</t>
  </si>
  <si>
    <t>000.0103.000000.122.226</t>
  </si>
  <si>
    <t>000.0104.000000.122.000</t>
  </si>
  <si>
    <t>000.0104.000000.122.222</t>
  </si>
  <si>
    <t>000.0104.000000.122.226</t>
  </si>
  <si>
    <t>000.0106.000000.122.000</t>
  </si>
  <si>
    <t>000.0106.000000.122.222</t>
  </si>
  <si>
    <t>000.0106.000000.122.226</t>
  </si>
  <si>
    <t>000.0113.00000000.112.222</t>
  </si>
  <si>
    <t>000.0113.00000000.112.226</t>
  </si>
  <si>
    <t>000.0113.00000000.122.222</t>
  </si>
  <si>
    <t>000.0113.00000000.122.226</t>
  </si>
  <si>
    <t>0000.0309.0000000.121.211</t>
  </si>
  <si>
    <t>0000.0309.0000000.129.213</t>
  </si>
  <si>
    <t>0000.0309.0000000.242.221</t>
  </si>
  <si>
    <t>00005000000000000241</t>
  </si>
  <si>
    <t>000.0701.0000000.112.222</t>
  </si>
  <si>
    <t>000.0701.0000000.112.226</t>
  </si>
  <si>
    <t>000.0702.0000000.112.222</t>
  </si>
  <si>
    <t>000.0702.0000000.112.226</t>
  </si>
  <si>
    <t>000.0709.0000000.112.222</t>
  </si>
  <si>
    <t>000.0709.0000000.112.226</t>
  </si>
  <si>
    <t>000.0801.0000000.112.222</t>
  </si>
  <si>
    <t>000.0801.0000000.112.226</t>
  </si>
  <si>
    <t>000.0804.0000000.112.222</t>
  </si>
  <si>
    <t>000.0804.0000000.112.226</t>
  </si>
  <si>
    <t>000.1401.0000000.511.251</t>
  </si>
  <si>
    <t>Сельское хозяйство</t>
  </si>
  <si>
    <t>16 июня 2016 года</t>
  </si>
</sst>
</file>

<file path=xl/styles.xml><?xml version="1.0" encoding="utf-8"?>
<styleSheet xmlns="http://schemas.openxmlformats.org/spreadsheetml/2006/main">
  <numFmts count="2">
    <numFmt numFmtId="44" formatCode="_-* #,##0.00&quot;р.&quot;_-;\-* #,##0.00&quot;р.&quot;_-;_-* &quot;-&quot;??&quot;р.&quot;_-;_-@_-"/>
    <numFmt numFmtId="43" formatCode="_-* #,##0.00_р_._-;\-* #,##0.00_р_._-;_-* &quot;-&quot;??_р_._-;_-@_-"/>
  </numFmts>
  <fonts count="31">
    <font>
      <sz val="11"/>
      <color theme="1"/>
      <name val="Calibri"/>
      <family val="2"/>
      <charset val="204"/>
      <scheme val="minor"/>
    </font>
    <font>
      <sz val="11"/>
      <color theme="1"/>
      <name val="Calibri"/>
      <family val="2"/>
      <charset val="204"/>
      <scheme val="minor"/>
    </font>
    <font>
      <sz val="12"/>
      <name val="Arial Cyr"/>
      <charset val="204"/>
    </font>
    <font>
      <sz val="10"/>
      <name val="Arial Cyr"/>
      <family val="2"/>
      <charset val="204"/>
    </font>
    <font>
      <sz val="10"/>
      <name val="Arial Cyr"/>
      <charset val="204"/>
    </font>
    <font>
      <sz val="8"/>
      <name val="Arial Cyr"/>
      <family val="2"/>
      <charset val="204"/>
    </font>
    <font>
      <sz val="12"/>
      <name val="Arial Cyr"/>
      <family val="2"/>
      <charset val="204"/>
    </font>
    <font>
      <b/>
      <sz val="10"/>
      <name val="Arial Cyr"/>
      <family val="2"/>
      <charset val="204"/>
    </font>
    <font>
      <i/>
      <sz val="10"/>
      <name val="Arial Cyr"/>
      <charset val="204"/>
    </font>
    <font>
      <i/>
      <sz val="12"/>
      <name val="Arial Cyr"/>
      <charset val="204"/>
    </font>
    <font>
      <b/>
      <sz val="13"/>
      <name val="Arial Cyr"/>
      <charset val="204"/>
    </font>
    <font>
      <i/>
      <sz val="13"/>
      <name val="Arial Cyr"/>
      <charset val="204"/>
    </font>
    <font>
      <sz val="13"/>
      <name val="Arial Cyr"/>
      <charset val="204"/>
    </font>
    <font>
      <sz val="8"/>
      <name val="Arial Cyr"/>
      <charset val="204"/>
    </font>
    <font>
      <b/>
      <sz val="12"/>
      <name val="Arial Cyr"/>
      <charset val="204"/>
    </font>
    <font>
      <sz val="11"/>
      <name val="Arial Cyr"/>
      <charset val="204"/>
    </font>
    <font>
      <sz val="13"/>
      <color indexed="10"/>
      <name val="Arial Cyr"/>
      <charset val="204"/>
    </font>
    <font>
      <sz val="11"/>
      <name val="Arial Cyr"/>
      <family val="2"/>
      <charset val="204"/>
    </font>
    <font>
      <b/>
      <sz val="13"/>
      <name val="Arial Cyr"/>
      <family val="2"/>
      <charset val="204"/>
    </font>
    <font>
      <b/>
      <sz val="11"/>
      <name val="Arial Cyr"/>
      <family val="2"/>
      <charset val="204"/>
    </font>
    <font>
      <b/>
      <sz val="12"/>
      <name val="Arial Cyr"/>
      <family val="2"/>
      <charset val="204"/>
    </font>
    <font>
      <b/>
      <sz val="12"/>
      <color indexed="28"/>
      <name val="Arial Cyr"/>
      <family val="2"/>
      <charset val="204"/>
    </font>
    <font>
      <b/>
      <sz val="13"/>
      <color indexed="28"/>
      <name val="Arial Cyr"/>
      <family val="2"/>
      <charset val="204"/>
    </font>
    <font>
      <b/>
      <i/>
      <sz val="12"/>
      <name val="Arial Cyr"/>
      <family val="2"/>
      <charset val="204"/>
    </font>
    <font>
      <b/>
      <i/>
      <sz val="13"/>
      <name val="Arial Cyr"/>
      <charset val="204"/>
    </font>
    <font>
      <b/>
      <sz val="10"/>
      <name val="Arial Cyr"/>
      <charset val="204"/>
    </font>
    <font>
      <b/>
      <sz val="11"/>
      <name val="Arial Cyr"/>
      <charset val="204"/>
    </font>
    <font>
      <i/>
      <sz val="12"/>
      <name val="Arial Cyr"/>
      <family val="2"/>
      <charset val="204"/>
    </font>
    <font>
      <sz val="8"/>
      <color indexed="10"/>
      <name val="Arial CYR"/>
      <family val="2"/>
      <charset val="204"/>
    </font>
    <font>
      <b/>
      <sz val="14"/>
      <name val="Arial Cyr"/>
      <charset val="204"/>
    </font>
    <font>
      <sz val="10"/>
      <name val="Helv"/>
    </font>
  </fonts>
  <fills count="14">
    <fill>
      <patternFill patternType="none"/>
    </fill>
    <fill>
      <patternFill patternType="gray125"/>
    </fill>
    <fill>
      <patternFill patternType="solid">
        <fgColor indexed="46"/>
        <bgColor indexed="64"/>
      </patternFill>
    </fill>
    <fill>
      <patternFill patternType="solid">
        <fgColor indexed="14"/>
        <bgColor indexed="64"/>
      </patternFill>
    </fill>
    <fill>
      <patternFill patternType="solid">
        <fgColor rgb="FFFFFF00"/>
        <bgColor indexed="64"/>
      </patternFill>
    </fill>
    <fill>
      <patternFill patternType="solid">
        <fgColor indexed="13"/>
        <bgColor indexed="64"/>
      </patternFill>
    </fill>
    <fill>
      <patternFill patternType="solid">
        <fgColor indexed="11"/>
        <bgColor indexed="64"/>
      </patternFill>
    </fill>
    <fill>
      <patternFill patternType="solid">
        <fgColor indexed="40"/>
        <bgColor indexed="64"/>
      </patternFill>
    </fill>
    <fill>
      <patternFill patternType="solid">
        <fgColor indexed="49"/>
        <bgColor indexed="64"/>
      </patternFill>
    </fill>
    <fill>
      <patternFill patternType="solid">
        <fgColor theme="7" tint="0.39997558519241921"/>
        <bgColor indexed="64"/>
      </patternFill>
    </fill>
    <fill>
      <patternFill patternType="solid">
        <fgColor rgb="FF92D050"/>
        <bgColor indexed="64"/>
      </patternFill>
    </fill>
    <fill>
      <patternFill patternType="solid">
        <fgColor indexed="53"/>
        <bgColor indexed="64"/>
      </patternFill>
    </fill>
    <fill>
      <patternFill patternType="solid">
        <fgColor indexed="43"/>
        <bgColor indexed="64"/>
      </patternFill>
    </fill>
    <fill>
      <patternFill patternType="solid">
        <fgColor indexed="15"/>
        <bgColor indexed="64"/>
      </patternFill>
    </fill>
  </fills>
  <borders count="54">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3" fillId="0" borderId="0"/>
    <xf numFmtId="0" fontId="4" fillId="0" borderId="0"/>
  </cellStyleXfs>
  <cellXfs count="462">
    <xf numFmtId="0" fontId="0" fillId="0" borderId="0" xfId="0"/>
    <xf numFmtId="0" fontId="3" fillId="0" borderId="2" xfId="0" applyFont="1" applyBorder="1" applyAlignment="1">
      <alignment horizontal="center"/>
    </xf>
    <xf numFmtId="49" fontId="3" fillId="0" borderId="3" xfId="0" applyNumberFormat="1" applyFont="1" applyBorder="1" applyAlignment="1">
      <alignment horizontal="center"/>
    </xf>
    <xf numFmtId="0" fontId="3" fillId="0" borderId="0" xfId="0" applyFont="1"/>
    <xf numFmtId="0" fontId="3" fillId="0" borderId="0" xfId="0" applyFont="1" applyAlignment="1">
      <alignment horizontal="right"/>
    </xf>
    <xf numFmtId="14" fontId="3" fillId="0" borderId="3" xfId="0" applyNumberFormat="1" applyFont="1" applyBorder="1" applyAlignment="1">
      <alignment horizontal="center"/>
    </xf>
    <xf numFmtId="0" fontId="6" fillId="0" borderId="4" xfId="3" applyFont="1" applyBorder="1" applyAlignment="1"/>
    <xf numFmtId="4" fontId="3" fillId="0" borderId="0" xfId="3" applyNumberFormat="1" applyFont="1" applyAlignment="1"/>
    <xf numFmtId="0" fontId="0" fillId="0" borderId="3" xfId="0" applyBorder="1"/>
    <xf numFmtId="0" fontId="3" fillId="0" borderId="0" xfId="3" applyFont="1" applyAlignment="1"/>
    <xf numFmtId="0" fontId="3" fillId="0" borderId="5" xfId="0" applyFont="1" applyBorder="1" applyAlignment="1">
      <alignment horizontal="center"/>
    </xf>
    <xf numFmtId="49" fontId="7" fillId="0" borderId="11" xfId="3" applyNumberFormat="1" applyFont="1" applyBorder="1" applyAlignment="1">
      <alignment horizontal="center" vertical="top" wrapText="1"/>
    </xf>
    <xf numFmtId="4" fontId="7" fillId="0" borderId="11" xfId="3" applyNumberFormat="1" applyFont="1" applyBorder="1" applyAlignment="1">
      <alignment horizontal="center" vertical="top" wrapText="1"/>
    </xf>
    <xf numFmtId="4" fontId="7" fillId="2" borderId="11" xfId="3" applyNumberFormat="1" applyFont="1" applyFill="1" applyBorder="1" applyAlignment="1">
      <alignment horizontal="center" vertical="top" wrapText="1"/>
    </xf>
    <xf numFmtId="0" fontId="7" fillId="0" borderId="12" xfId="3" applyFont="1" applyBorder="1" applyAlignment="1">
      <alignment horizontal="center" wrapText="1"/>
    </xf>
    <xf numFmtId="49" fontId="7" fillId="0" borderId="10" xfId="3" applyNumberFormat="1" applyFont="1" applyBorder="1" applyAlignment="1">
      <alignment horizontal="center" wrapText="1"/>
    </xf>
    <xf numFmtId="3" fontId="7" fillId="0" borderId="11" xfId="3" applyNumberFormat="1" applyFont="1" applyBorder="1" applyAlignment="1">
      <alignment horizontal="center" vertical="top" wrapText="1"/>
    </xf>
    <xf numFmtId="3" fontId="7" fillId="2" borderId="11" xfId="3" applyNumberFormat="1" applyFont="1" applyFill="1" applyBorder="1" applyAlignment="1">
      <alignment horizontal="center" vertical="top" wrapText="1"/>
    </xf>
    <xf numFmtId="0" fontId="8" fillId="3" borderId="9" xfId="3" applyFont="1" applyFill="1" applyBorder="1" applyAlignment="1">
      <alignment wrapText="1"/>
    </xf>
    <xf numFmtId="49" fontId="9" fillId="3" borderId="11" xfId="3" applyNumberFormat="1" applyFont="1" applyFill="1" applyBorder="1" applyAlignment="1"/>
    <xf numFmtId="4" fontId="10" fillId="3" borderId="11" xfId="0" applyNumberFormat="1" applyFont="1" applyFill="1" applyBorder="1"/>
    <xf numFmtId="4" fontId="11" fillId="3" borderId="11" xfId="3" applyNumberFormat="1" applyFont="1" applyFill="1" applyBorder="1" applyAlignment="1"/>
    <xf numFmtId="49" fontId="2" fillId="0" borderId="7" xfId="3" applyNumberFormat="1" applyFont="1" applyBorder="1" applyAlignment="1"/>
    <xf numFmtId="4" fontId="10" fillId="0" borderId="11" xfId="0" applyNumberFormat="1" applyFont="1" applyBorder="1"/>
    <xf numFmtId="4" fontId="12" fillId="0" borderId="11" xfId="3" applyNumberFormat="1" applyFont="1" applyBorder="1" applyAlignment="1"/>
    <xf numFmtId="4" fontId="12" fillId="2" borderId="11" xfId="3" applyNumberFormat="1" applyFont="1" applyFill="1" applyBorder="1" applyAlignment="1"/>
    <xf numFmtId="0" fontId="0" fillId="0" borderId="0" xfId="0" applyAlignment="1">
      <alignment wrapText="1"/>
    </xf>
    <xf numFmtId="4" fontId="12" fillId="0" borderId="11" xfId="3" applyNumberFormat="1" applyFont="1" applyFill="1" applyBorder="1" applyAlignment="1"/>
    <xf numFmtId="49" fontId="2" fillId="0" borderId="7" xfId="0" applyNumberFormat="1" applyFont="1" applyBorder="1"/>
    <xf numFmtId="49" fontId="2" fillId="0" borderId="7" xfId="3" applyNumberFormat="1" applyFont="1" applyFill="1" applyBorder="1" applyAlignment="1"/>
    <xf numFmtId="4" fontId="12" fillId="4" borderId="11" xfId="3" applyNumberFormat="1" applyFont="1" applyFill="1" applyBorder="1" applyAlignment="1"/>
    <xf numFmtId="0" fontId="0" fillId="0" borderId="11" xfId="0" applyBorder="1"/>
    <xf numFmtId="0" fontId="0" fillId="2" borderId="11" xfId="0" applyFill="1" applyBorder="1"/>
    <xf numFmtId="49" fontId="14" fillId="3" borderId="7" xfId="3" applyNumberFormat="1" applyFont="1" applyFill="1" applyBorder="1" applyAlignment="1"/>
    <xf numFmtId="4" fontId="10" fillId="3" borderId="11" xfId="3" applyNumberFormat="1" applyFont="1" applyFill="1" applyBorder="1" applyAlignment="1"/>
    <xf numFmtId="49" fontId="15" fillId="0" borderId="7" xfId="3" applyNumberFormat="1" applyFont="1" applyBorder="1" applyAlignment="1"/>
    <xf numFmtId="49" fontId="15" fillId="0" borderId="7" xfId="3" applyNumberFormat="1" applyFont="1" applyFill="1" applyBorder="1" applyAlignment="1"/>
    <xf numFmtId="4" fontId="10" fillId="0" borderId="11" xfId="0" applyNumberFormat="1" applyFont="1" applyFill="1" applyBorder="1"/>
    <xf numFmtId="49" fontId="15" fillId="0" borderId="7" xfId="0" applyNumberFormat="1" applyFont="1" applyBorder="1" applyAlignment="1"/>
    <xf numFmtId="4" fontId="16" fillId="0" borderId="11" xfId="3" applyNumberFormat="1" applyFont="1" applyBorder="1" applyAlignment="1"/>
    <xf numFmtId="4" fontId="10" fillId="0" borderId="11" xfId="3" applyNumberFormat="1" applyFont="1" applyFill="1" applyBorder="1" applyAlignment="1"/>
    <xf numFmtId="49" fontId="17" fillId="0" borderId="7" xfId="0" applyNumberFormat="1" applyFont="1" applyFill="1" applyBorder="1" applyAlignment="1"/>
    <xf numFmtId="4" fontId="18" fillId="0" borderId="11" xfId="0" applyNumberFormat="1" applyFont="1" applyFill="1" applyBorder="1"/>
    <xf numFmtId="49" fontId="15" fillId="0" borderId="14" xfId="3" applyNumberFormat="1" applyFont="1" applyBorder="1" applyAlignment="1"/>
    <xf numFmtId="4" fontId="10" fillId="0" borderId="6" xfId="0" applyNumberFormat="1" applyFont="1" applyBorder="1"/>
    <xf numFmtId="4" fontId="12" fillId="0" borderId="6" xfId="3" applyNumberFormat="1" applyFont="1" applyBorder="1" applyAlignment="1"/>
    <xf numFmtId="4" fontId="12" fillId="2" borderId="6" xfId="3" applyNumberFormat="1" applyFont="1" applyFill="1" applyBorder="1" applyAlignment="1"/>
    <xf numFmtId="4" fontId="12" fillId="0" borderId="6" xfId="3" applyNumberFormat="1" applyFont="1" applyFill="1" applyBorder="1" applyAlignment="1"/>
    <xf numFmtId="49" fontId="17" fillId="0" borderId="14" xfId="0" applyNumberFormat="1" applyFont="1" applyFill="1" applyBorder="1" applyAlignment="1"/>
    <xf numFmtId="4" fontId="18" fillId="0" borderId="6" xfId="0" applyNumberFormat="1" applyFont="1" applyFill="1" applyBorder="1"/>
    <xf numFmtId="4" fontId="10" fillId="2" borderId="6" xfId="3" applyNumberFormat="1" applyFont="1" applyFill="1" applyBorder="1" applyAlignment="1"/>
    <xf numFmtId="49" fontId="17" fillId="0" borderId="7" xfId="0" applyNumberFormat="1" applyFont="1" applyFill="1" applyBorder="1"/>
    <xf numFmtId="49" fontId="15" fillId="0" borderId="11" xfId="3" applyNumberFormat="1" applyFont="1" applyBorder="1" applyAlignment="1"/>
    <xf numFmtId="49" fontId="9" fillId="3" borderId="10" xfId="3" applyNumberFormat="1" applyFont="1" applyFill="1" applyBorder="1" applyAlignment="1"/>
    <xf numFmtId="4" fontId="11" fillId="3" borderId="10" xfId="3" applyNumberFormat="1" applyFont="1" applyFill="1" applyBorder="1" applyAlignment="1"/>
    <xf numFmtId="4" fontId="11" fillId="3" borderId="15" xfId="3" applyNumberFormat="1" applyFont="1" applyFill="1" applyBorder="1" applyAlignment="1"/>
    <xf numFmtId="49" fontId="9" fillId="5" borderId="16" xfId="3" applyNumberFormat="1" applyFont="1" applyFill="1" applyBorder="1" applyAlignment="1"/>
    <xf numFmtId="4" fontId="11" fillId="5" borderId="10" xfId="3" applyNumberFormat="1" applyFont="1" applyFill="1" applyBorder="1" applyAlignment="1"/>
    <xf numFmtId="4" fontId="11" fillId="5" borderId="15" xfId="3" applyNumberFormat="1" applyFont="1" applyFill="1" applyBorder="1" applyAlignment="1"/>
    <xf numFmtId="49" fontId="15" fillId="5" borderId="7" xfId="3" applyNumberFormat="1" applyFont="1" applyFill="1" applyBorder="1" applyAlignment="1"/>
    <xf numFmtId="4" fontId="10" fillId="5" borderId="11" xfId="0" applyNumberFormat="1" applyFont="1" applyFill="1" applyBorder="1"/>
    <xf numFmtId="4" fontId="11" fillId="5" borderId="11" xfId="3" applyNumberFormat="1" applyFont="1" applyFill="1" applyBorder="1" applyAlignment="1"/>
    <xf numFmtId="4" fontId="11" fillId="5" borderId="17" xfId="3" applyNumberFormat="1" applyFont="1" applyFill="1" applyBorder="1" applyAlignment="1"/>
    <xf numFmtId="49" fontId="17" fillId="5" borderId="7" xfId="0" applyNumberFormat="1" applyFont="1" applyFill="1" applyBorder="1" applyAlignment="1"/>
    <xf numFmtId="4" fontId="10" fillId="5" borderId="19" xfId="0" applyNumberFormat="1" applyFont="1" applyFill="1" applyBorder="1"/>
    <xf numFmtId="4" fontId="11" fillId="5" borderId="19" xfId="3" applyNumberFormat="1" applyFont="1" applyFill="1" applyBorder="1" applyAlignment="1"/>
    <xf numFmtId="4" fontId="11" fillId="5" borderId="20" xfId="3" applyNumberFormat="1" applyFont="1" applyFill="1" applyBorder="1" applyAlignment="1"/>
    <xf numFmtId="49" fontId="17" fillId="0" borderId="22" xfId="0" applyNumberFormat="1" applyFont="1" applyFill="1" applyBorder="1" applyAlignment="1"/>
    <xf numFmtId="4" fontId="10" fillId="0" borderId="22" xfId="0" applyNumberFormat="1" applyFont="1" applyFill="1" applyBorder="1"/>
    <xf numFmtId="4" fontId="11" fillId="0" borderId="0" xfId="3" applyNumberFormat="1" applyFont="1" applyFill="1" applyBorder="1" applyAlignment="1">
      <alignment horizontal="center"/>
    </xf>
    <xf numFmtId="4" fontId="11" fillId="0" borderId="21" xfId="3" applyNumberFormat="1" applyFont="1" applyFill="1" applyBorder="1" applyAlignment="1"/>
    <xf numFmtId="4" fontId="11" fillId="0" borderId="1" xfId="3" applyNumberFormat="1" applyFont="1" applyFill="1" applyBorder="1" applyAlignment="1"/>
    <xf numFmtId="49" fontId="17" fillId="6" borderId="11" xfId="0" applyNumberFormat="1" applyFont="1" applyFill="1" applyBorder="1" applyAlignment="1"/>
    <xf numFmtId="4" fontId="10" fillId="6" borderId="11" xfId="0" applyNumberFormat="1" applyFont="1" applyFill="1" applyBorder="1"/>
    <xf numFmtId="4" fontId="11" fillId="6" borderId="11" xfId="3" applyNumberFormat="1" applyFont="1" applyFill="1" applyBorder="1" applyAlignment="1"/>
    <xf numFmtId="49" fontId="17" fillId="0" borderId="0" xfId="0" applyNumberFormat="1" applyFont="1" applyFill="1" applyBorder="1" applyAlignment="1"/>
    <xf numFmtId="4" fontId="10" fillId="0" borderId="0" xfId="0" applyNumberFormat="1" applyFont="1" applyFill="1" applyBorder="1"/>
    <xf numFmtId="4" fontId="11" fillId="0" borderId="0" xfId="3" applyNumberFormat="1" applyFont="1" applyFill="1" applyBorder="1" applyAlignment="1"/>
    <xf numFmtId="49" fontId="10" fillId="0" borderId="19" xfId="3" applyNumberFormat="1" applyFont="1" applyBorder="1" applyAlignment="1">
      <alignment horizontal="center" vertical="top" wrapText="1"/>
    </xf>
    <xf numFmtId="4" fontId="10" fillId="0" borderId="19" xfId="3" applyNumberFormat="1" applyFont="1" applyBorder="1" applyAlignment="1">
      <alignment horizontal="center" vertical="top" wrapText="1"/>
    </xf>
    <xf numFmtId="4" fontId="10" fillId="2" borderId="19" xfId="3" applyNumberFormat="1" applyFont="1" applyFill="1" applyBorder="1" applyAlignment="1">
      <alignment horizontal="center" vertical="top" wrapText="1"/>
    </xf>
    <xf numFmtId="4" fontId="10" fillId="2" borderId="20" xfId="3" applyNumberFormat="1" applyFont="1" applyFill="1" applyBorder="1" applyAlignment="1">
      <alignment horizontal="center" vertical="top" wrapText="1"/>
    </xf>
    <xf numFmtId="49" fontId="20" fillId="8" borderId="32" xfId="0" applyNumberFormat="1" applyFont="1" applyFill="1" applyBorder="1" applyAlignment="1"/>
    <xf numFmtId="4" fontId="10" fillId="8" borderId="33" xfId="0" applyNumberFormat="1" applyFont="1" applyFill="1" applyBorder="1"/>
    <xf numFmtId="4" fontId="10" fillId="8" borderId="34" xfId="0" applyNumberFormat="1" applyFont="1" applyFill="1" applyBorder="1" applyAlignment="1"/>
    <xf numFmtId="49" fontId="6" fillId="0" borderId="10" xfId="0" applyNumberFormat="1" applyFont="1" applyBorder="1" applyAlignment="1"/>
    <xf numFmtId="4" fontId="10" fillId="0" borderId="35" xfId="0" applyNumberFormat="1" applyFont="1" applyFill="1" applyBorder="1"/>
    <xf numFmtId="4" fontId="12" fillId="0" borderId="10" xfId="0" applyNumberFormat="1" applyFont="1" applyBorder="1" applyAlignment="1"/>
    <xf numFmtId="4" fontId="12" fillId="9" borderId="10" xfId="0" applyNumberFormat="1" applyFont="1" applyFill="1" applyBorder="1" applyAlignment="1"/>
    <xf numFmtId="49" fontId="6" fillId="0" borderId="11" xfId="0" applyNumberFormat="1" applyFont="1" applyBorder="1" applyAlignment="1"/>
    <xf numFmtId="4" fontId="12" fillId="0" borderId="11" xfId="0" applyNumberFormat="1" applyFont="1" applyBorder="1" applyAlignment="1"/>
    <xf numFmtId="4" fontId="12" fillId="9" borderId="11" xfId="0" applyNumberFormat="1" applyFont="1" applyFill="1" applyBorder="1" applyAlignment="1"/>
    <xf numFmtId="4" fontId="12" fillId="0" borderId="6" xfId="0" applyNumberFormat="1" applyFont="1" applyBorder="1" applyAlignment="1"/>
    <xf numFmtId="4" fontId="12" fillId="9" borderId="6" xfId="0" applyNumberFormat="1" applyFont="1" applyFill="1" applyBorder="1" applyAlignment="1"/>
    <xf numFmtId="49" fontId="6" fillId="0" borderId="6" xfId="0" applyNumberFormat="1" applyFont="1" applyBorder="1" applyAlignment="1"/>
    <xf numFmtId="4" fontId="10" fillId="0" borderId="36" xfId="0" applyNumberFormat="1" applyFont="1" applyFill="1" applyBorder="1"/>
    <xf numFmtId="49" fontId="20" fillId="0" borderId="32" xfId="0" applyNumberFormat="1" applyFont="1" applyBorder="1" applyAlignment="1"/>
    <xf numFmtId="4" fontId="10" fillId="0" borderId="33" xfId="0" applyNumberFormat="1" applyFont="1" applyFill="1" applyBorder="1"/>
    <xf numFmtId="4" fontId="10" fillId="0" borderId="37" xfId="0" applyNumberFormat="1" applyFont="1" applyBorder="1" applyAlignment="1"/>
    <xf numFmtId="4" fontId="10" fillId="2" borderId="37" xfId="0" applyNumberFormat="1" applyFont="1" applyFill="1" applyBorder="1" applyAlignment="1"/>
    <xf numFmtId="4" fontId="10" fillId="0" borderId="37" xfId="5" applyNumberFormat="1" applyFont="1" applyBorder="1"/>
    <xf numFmtId="4" fontId="10" fillId="2" borderId="34" xfId="5" applyNumberFormat="1" applyFont="1" applyFill="1" applyBorder="1"/>
    <xf numFmtId="4" fontId="12" fillId="2" borderId="10" xfId="0" applyNumberFormat="1" applyFont="1" applyFill="1" applyBorder="1" applyAlignment="1"/>
    <xf numFmtId="4" fontId="12" fillId="0" borderId="10" xfId="5" applyNumberFormat="1" applyFont="1" applyBorder="1"/>
    <xf numFmtId="4" fontId="12" fillId="2" borderId="10" xfId="5" applyNumberFormat="1" applyFont="1" applyFill="1" applyBorder="1"/>
    <xf numFmtId="4" fontId="12" fillId="0" borderId="11" xfId="5" applyNumberFormat="1" applyFont="1" applyBorder="1"/>
    <xf numFmtId="4" fontId="12" fillId="2" borderId="11" xfId="5" applyNumberFormat="1" applyFont="1" applyFill="1" applyBorder="1"/>
    <xf numFmtId="4" fontId="12" fillId="2" borderId="38" xfId="0" applyNumberFormat="1" applyFont="1" applyFill="1" applyBorder="1" applyAlignment="1"/>
    <xf numFmtId="4" fontId="12" fillId="0" borderId="6" xfId="5" applyNumberFormat="1" applyFont="1" applyBorder="1"/>
    <xf numFmtId="4" fontId="12" fillId="2" borderId="6" xfId="5" applyNumberFormat="1" applyFont="1" applyFill="1" applyBorder="1"/>
    <xf numFmtId="49" fontId="14" fillId="0" borderId="32" xfId="0" applyNumberFormat="1" applyFont="1" applyBorder="1" applyAlignment="1">
      <alignment horizontal="left" vertical="top" wrapText="1"/>
    </xf>
    <xf numFmtId="49" fontId="20" fillId="0" borderId="37" xfId="0" applyNumberFormat="1" applyFont="1" applyBorder="1" applyAlignment="1"/>
    <xf numFmtId="4" fontId="10" fillId="0" borderId="37" xfId="0" applyNumberFormat="1" applyFont="1" applyFill="1" applyBorder="1"/>
    <xf numFmtId="49" fontId="14" fillId="0" borderId="25" xfId="0" applyNumberFormat="1" applyFont="1" applyBorder="1" applyAlignment="1"/>
    <xf numFmtId="4" fontId="10" fillId="0" borderId="39" xfId="0" applyNumberFormat="1" applyFont="1" applyFill="1" applyBorder="1"/>
    <xf numFmtId="4" fontId="10" fillId="0" borderId="27" xfId="0" applyNumberFormat="1" applyFont="1" applyBorder="1" applyAlignment="1"/>
    <xf numFmtId="4" fontId="10" fillId="2" borderId="39" xfId="0" applyNumberFormat="1" applyFont="1" applyFill="1" applyBorder="1" applyAlignment="1"/>
    <xf numFmtId="4" fontId="10" fillId="0" borderId="24" xfId="0" applyNumberFormat="1" applyFont="1" applyFill="1" applyBorder="1"/>
    <xf numFmtId="49" fontId="14" fillId="0" borderId="16" xfId="0" applyNumberFormat="1" applyFont="1" applyBorder="1" applyAlignment="1"/>
    <xf numFmtId="4" fontId="10" fillId="0" borderId="10" xfId="0" applyNumberFormat="1" applyFont="1" applyFill="1" applyBorder="1"/>
    <xf numFmtId="4" fontId="10" fillId="0" borderId="12" xfId="0" applyNumberFormat="1" applyFont="1" applyBorder="1" applyAlignment="1"/>
    <xf numFmtId="49" fontId="6" fillId="0" borderId="16" xfId="0" applyNumberFormat="1" applyFont="1" applyBorder="1" applyAlignment="1"/>
    <xf numFmtId="4" fontId="12" fillId="0" borderId="12" xfId="0" applyNumberFormat="1" applyFont="1" applyBorder="1" applyAlignment="1"/>
    <xf numFmtId="4" fontId="10" fillId="0" borderId="38" xfId="0" applyNumberFormat="1" applyFont="1" applyFill="1" applyBorder="1"/>
    <xf numFmtId="49" fontId="6" fillId="0" borderId="7" xfId="0" applyNumberFormat="1" applyFont="1" applyBorder="1" applyAlignment="1"/>
    <xf numFmtId="4" fontId="12" fillId="2" borderId="16" xfId="0" applyNumberFormat="1" applyFont="1" applyFill="1" applyBorder="1" applyAlignment="1"/>
    <xf numFmtId="4" fontId="12" fillId="0" borderId="12" xfId="5" applyNumberFormat="1" applyFont="1" applyBorder="1"/>
    <xf numFmtId="4" fontId="12" fillId="0" borderId="9" xfId="0" applyNumberFormat="1" applyFont="1" applyBorder="1" applyAlignment="1"/>
    <xf numFmtId="4" fontId="12" fillId="0" borderId="9" xfId="5" applyNumberFormat="1" applyFont="1" applyBorder="1"/>
    <xf numFmtId="4" fontId="12" fillId="2" borderId="7" xfId="0" applyNumberFormat="1" applyFont="1" applyFill="1" applyBorder="1" applyAlignment="1"/>
    <xf numFmtId="4" fontId="12" fillId="2" borderId="11" xfId="0" applyNumberFormat="1" applyFont="1" applyFill="1" applyBorder="1" applyAlignment="1"/>
    <xf numFmtId="4" fontId="12" fillId="0" borderId="21" xfId="5" applyNumberFormat="1" applyFont="1" applyBorder="1"/>
    <xf numFmtId="49" fontId="6" fillId="0" borderId="21" xfId="0" applyNumberFormat="1" applyFont="1" applyBorder="1" applyAlignment="1"/>
    <xf numFmtId="4" fontId="10" fillId="0" borderId="6" xfId="0" applyNumberFormat="1" applyFont="1" applyFill="1" applyBorder="1"/>
    <xf numFmtId="4" fontId="12" fillId="0" borderId="38" xfId="0" applyNumberFormat="1" applyFont="1" applyBorder="1" applyAlignment="1"/>
    <xf numFmtId="4" fontId="12" fillId="0" borderId="22" xfId="5" applyNumberFormat="1" applyFont="1" applyBorder="1"/>
    <xf numFmtId="49" fontId="21" fillId="0" borderId="32" xfId="0" applyNumberFormat="1" applyFont="1" applyBorder="1" applyAlignment="1"/>
    <xf numFmtId="4" fontId="22" fillId="0" borderId="33" xfId="0" applyNumberFormat="1" applyFont="1" applyFill="1" applyBorder="1"/>
    <xf numFmtId="49" fontId="14" fillId="0" borderId="10" xfId="0" applyNumberFormat="1" applyFont="1" applyBorder="1" applyAlignment="1"/>
    <xf numFmtId="4" fontId="10" fillId="0" borderId="10" xfId="0" applyNumberFormat="1" applyFont="1" applyBorder="1" applyAlignment="1"/>
    <xf numFmtId="4" fontId="10" fillId="2" borderId="10" xfId="0" applyNumberFormat="1" applyFont="1" applyFill="1" applyBorder="1" applyAlignment="1"/>
    <xf numFmtId="4" fontId="10" fillId="0" borderId="10" xfId="5" applyNumberFormat="1" applyFont="1" applyBorder="1"/>
    <xf numFmtId="4" fontId="10" fillId="0" borderId="11" xfId="0" applyNumberFormat="1" applyFont="1" applyBorder="1" applyAlignment="1"/>
    <xf numFmtId="4" fontId="10" fillId="0" borderId="11" xfId="5" applyNumberFormat="1" applyFont="1" applyBorder="1"/>
    <xf numFmtId="4" fontId="12" fillId="0" borderId="11" xfId="0" applyNumberFormat="1" applyFont="1" applyFill="1" applyBorder="1" applyAlignment="1"/>
    <xf numFmtId="4" fontId="12" fillId="0" borderId="6" xfId="0" applyNumberFormat="1" applyFont="1" applyFill="1" applyBorder="1" applyAlignment="1"/>
    <xf numFmtId="4" fontId="12" fillId="2" borderId="6" xfId="0" applyNumberFormat="1" applyFont="1" applyFill="1" applyBorder="1" applyAlignment="1"/>
    <xf numFmtId="49" fontId="14" fillId="0" borderId="32" xfId="0" applyNumberFormat="1" applyFont="1" applyBorder="1" applyAlignment="1"/>
    <xf numFmtId="4" fontId="10" fillId="2" borderId="38" xfId="0" applyNumberFormat="1" applyFont="1" applyFill="1" applyBorder="1" applyAlignment="1"/>
    <xf numFmtId="4" fontId="12" fillId="0" borderId="38" xfId="5" applyNumberFormat="1" applyFont="1" applyBorder="1"/>
    <xf numFmtId="4" fontId="10" fillId="2" borderId="22" xfId="5" applyNumberFormat="1" applyFont="1" applyFill="1" applyBorder="1"/>
    <xf numFmtId="4" fontId="10" fillId="2" borderId="11" xfId="0" applyNumberFormat="1" applyFont="1" applyFill="1" applyBorder="1" applyAlignment="1"/>
    <xf numFmtId="4" fontId="10" fillId="2" borderId="11" xfId="5" applyNumberFormat="1" applyFont="1" applyFill="1" applyBorder="1"/>
    <xf numFmtId="4" fontId="12" fillId="2" borderId="38" xfId="5" applyNumberFormat="1" applyFont="1" applyFill="1" applyBorder="1"/>
    <xf numFmtId="4" fontId="10" fillId="2" borderId="34" xfId="0" applyNumberFormat="1" applyFont="1" applyFill="1" applyBorder="1" applyAlignment="1"/>
    <xf numFmtId="4" fontId="10" fillId="0" borderId="37" xfId="5" applyNumberFormat="1" applyFont="1" applyFill="1" applyBorder="1"/>
    <xf numFmtId="49" fontId="6" fillId="0" borderId="38" xfId="0" applyNumberFormat="1" applyFont="1" applyBorder="1" applyAlignment="1"/>
    <xf numFmtId="4" fontId="12" fillId="0" borderId="38" xfId="0" applyNumberFormat="1" applyFont="1" applyFill="1" applyBorder="1" applyAlignment="1"/>
    <xf numFmtId="4" fontId="10" fillId="2" borderId="40" xfId="0" applyNumberFormat="1" applyFont="1" applyFill="1" applyBorder="1" applyAlignment="1"/>
    <xf numFmtId="4" fontId="10" fillId="2" borderId="12" xfId="0" applyNumberFormat="1" applyFont="1" applyFill="1" applyBorder="1" applyAlignment="1"/>
    <xf numFmtId="4" fontId="10" fillId="2" borderId="9" xfId="0" applyNumberFormat="1" applyFont="1" applyFill="1" applyBorder="1" applyAlignment="1"/>
    <xf numFmtId="4" fontId="12" fillId="2" borderId="9" xfId="0" applyNumberFormat="1" applyFont="1" applyFill="1" applyBorder="1" applyAlignment="1"/>
    <xf numFmtId="4" fontId="12" fillId="2" borderId="13" xfId="0" applyNumberFormat="1" applyFont="1" applyFill="1" applyBorder="1" applyAlignment="1"/>
    <xf numFmtId="4" fontId="12" fillId="0" borderId="10" xfId="0" applyNumberFormat="1" applyFont="1" applyFill="1" applyBorder="1" applyAlignment="1"/>
    <xf numFmtId="49" fontId="23" fillId="7" borderId="32" xfId="0" applyNumberFormat="1" applyFont="1" applyFill="1" applyBorder="1" applyAlignment="1"/>
    <xf numFmtId="4" fontId="10" fillId="7" borderId="33" xfId="0" applyNumberFormat="1" applyFont="1" applyFill="1" applyBorder="1"/>
    <xf numFmtId="4" fontId="24" fillId="7" borderId="37" xfId="0" applyNumberFormat="1" applyFont="1" applyFill="1" applyBorder="1" applyAlignment="1"/>
    <xf numFmtId="4" fontId="10" fillId="7" borderId="36" xfId="0" applyNumberFormat="1" applyFont="1" applyFill="1" applyBorder="1"/>
    <xf numFmtId="4" fontId="24" fillId="7" borderId="37" xfId="5" applyNumberFormat="1" applyFont="1" applyFill="1" applyBorder="1"/>
    <xf numFmtId="4" fontId="24" fillId="7" borderId="41" xfId="0" applyNumberFormat="1" applyFont="1" applyFill="1" applyBorder="1" applyAlignment="1"/>
    <xf numFmtId="49" fontId="2" fillId="0" borderId="42" xfId="0" applyNumberFormat="1" applyFont="1" applyBorder="1" applyAlignment="1"/>
    <xf numFmtId="49" fontId="2" fillId="0" borderId="11" xfId="0" applyNumberFormat="1" applyFont="1" applyBorder="1" applyAlignment="1"/>
    <xf numFmtId="4" fontId="12" fillId="0" borderId="7" xfId="5" applyNumberFormat="1" applyFont="1" applyBorder="1"/>
    <xf numFmtId="49" fontId="20" fillId="7" borderId="32" xfId="0" applyNumberFormat="1" applyFont="1" applyFill="1" applyBorder="1" applyAlignment="1"/>
    <xf numFmtId="4" fontId="10" fillId="7" borderId="37" xfId="0" applyNumberFormat="1" applyFont="1" applyFill="1" applyBorder="1" applyAlignment="1"/>
    <xf numFmtId="4" fontId="10" fillId="7" borderId="34" xfId="0" applyNumberFormat="1" applyFont="1" applyFill="1" applyBorder="1" applyAlignment="1"/>
    <xf numFmtId="4" fontId="24" fillId="0" borderId="37" xfId="0" applyNumberFormat="1" applyFont="1" applyBorder="1" applyAlignment="1"/>
    <xf numFmtId="4" fontId="11" fillId="2" borderId="37" xfId="0" applyNumberFormat="1" applyFont="1" applyFill="1" applyBorder="1" applyAlignment="1"/>
    <xf numFmtId="4" fontId="11" fillId="2" borderId="34" xfId="5" applyNumberFormat="1" applyFont="1" applyFill="1" applyBorder="1"/>
    <xf numFmtId="49" fontId="6" fillId="0" borderId="43" xfId="0" applyNumberFormat="1" applyFont="1" applyBorder="1" applyAlignment="1"/>
    <xf numFmtId="4" fontId="12" fillId="2" borderId="15" xfId="0" applyNumberFormat="1" applyFont="1" applyFill="1" applyBorder="1" applyAlignment="1"/>
    <xf numFmtId="4" fontId="12" fillId="2" borderId="44" xfId="0" applyNumberFormat="1" applyFont="1" applyFill="1" applyBorder="1" applyAlignment="1"/>
    <xf numFmtId="4" fontId="12" fillId="2" borderId="17" xfId="0" applyNumberFormat="1" applyFont="1" applyFill="1" applyBorder="1" applyAlignment="1"/>
    <xf numFmtId="49" fontId="14" fillId="0" borderId="37" xfId="0" applyNumberFormat="1" applyFont="1" applyFill="1" applyBorder="1" applyAlignment="1"/>
    <xf numFmtId="4" fontId="10" fillId="0" borderId="37" xfId="0" applyNumberFormat="1" applyFont="1" applyFill="1" applyBorder="1" applyAlignment="1"/>
    <xf numFmtId="4" fontId="10" fillId="0" borderId="10" xfId="0" applyNumberFormat="1" applyFont="1" applyFill="1" applyBorder="1" applyAlignment="1"/>
    <xf numFmtId="4" fontId="10" fillId="0" borderId="38" xfId="0" applyNumberFormat="1" applyFont="1" applyBorder="1" applyAlignment="1"/>
    <xf numFmtId="4" fontId="12" fillId="2" borderId="22" xfId="5" applyNumberFormat="1" applyFont="1" applyFill="1" applyBorder="1"/>
    <xf numFmtId="49" fontId="14" fillId="0" borderId="31" xfId="0" applyNumberFormat="1" applyFont="1" applyBorder="1" applyAlignment="1"/>
    <xf numFmtId="4" fontId="10" fillId="0" borderId="24" xfId="0" applyNumberFormat="1" applyFont="1" applyFill="1" applyBorder="1" applyAlignment="1"/>
    <xf numFmtId="4" fontId="10" fillId="0" borderId="11" xfId="0" applyNumberFormat="1" applyFont="1" applyFill="1" applyBorder="1" applyAlignment="1"/>
    <xf numFmtId="4" fontId="10" fillId="0" borderId="4" xfId="0" applyNumberFormat="1" applyFont="1" applyFill="1" applyBorder="1"/>
    <xf numFmtId="4" fontId="10" fillId="0" borderId="16" xfId="0" applyNumberFormat="1" applyFont="1" applyBorder="1" applyAlignment="1"/>
    <xf numFmtId="4" fontId="10" fillId="2" borderId="10" xfId="5" applyNumberFormat="1" applyFont="1" applyFill="1" applyBorder="1"/>
    <xf numFmtId="4" fontId="12" fillId="0" borderId="16" xfId="0" applyNumberFormat="1" applyFont="1" applyBorder="1" applyAlignment="1"/>
    <xf numFmtId="4" fontId="10" fillId="0" borderId="8" xfId="0" applyNumberFormat="1" applyFont="1" applyFill="1" applyBorder="1"/>
    <xf numFmtId="4" fontId="12" fillId="0" borderId="7" xfId="0" applyNumberFormat="1" applyFont="1" applyBorder="1" applyAlignment="1"/>
    <xf numFmtId="4" fontId="10" fillId="0" borderId="45" xfId="0" applyNumberFormat="1" applyFont="1" applyFill="1" applyBorder="1"/>
    <xf numFmtId="4" fontId="12" fillId="0" borderId="14" xfId="0" applyNumberFormat="1" applyFont="1" applyBorder="1" applyAlignment="1"/>
    <xf numFmtId="4" fontId="2" fillId="0" borderId="10" xfId="0" applyNumberFormat="1" applyFont="1" applyFill="1" applyBorder="1" applyAlignment="1"/>
    <xf numFmtId="4" fontId="2" fillId="9" borderId="10" xfId="0" applyNumberFormat="1" applyFont="1" applyFill="1" applyBorder="1" applyAlignment="1"/>
    <xf numFmtId="4" fontId="2" fillId="0" borderId="11" xfId="0" applyNumberFormat="1" applyFont="1" applyFill="1" applyBorder="1" applyAlignment="1"/>
    <xf numFmtId="4" fontId="2" fillId="9" borderId="11" xfId="0" applyNumberFormat="1" applyFont="1" applyFill="1" applyBorder="1" applyAlignment="1"/>
    <xf numFmtId="49" fontId="6" fillId="0" borderId="14" xfId="0" applyNumberFormat="1" applyFont="1" applyBorder="1" applyAlignment="1"/>
    <xf numFmtId="4" fontId="2" fillId="0" borderId="11" xfId="0" applyNumberFormat="1" applyFont="1" applyBorder="1" applyAlignment="1"/>
    <xf numFmtId="4" fontId="2" fillId="0" borderId="6" xfId="0" applyNumberFormat="1" applyFont="1" applyBorder="1" applyAlignment="1"/>
    <xf numFmtId="4" fontId="2" fillId="9" borderId="6" xfId="0" applyNumberFormat="1" applyFont="1" applyFill="1" applyBorder="1" applyAlignment="1"/>
    <xf numFmtId="4" fontId="12" fillId="2" borderId="37" xfId="0" applyNumberFormat="1" applyFont="1" applyFill="1" applyBorder="1" applyAlignment="1"/>
    <xf numFmtId="4" fontId="12" fillId="2" borderId="34" xfId="0" applyNumberFormat="1" applyFont="1" applyFill="1" applyBorder="1" applyAlignment="1"/>
    <xf numFmtId="49" fontId="6" fillId="0" borderId="37" xfId="0" applyNumberFormat="1" applyFont="1" applyBorder="1" applyAlignment="1"/>
    <xf numFmtId="4" fontId="12" fillId="0" borderId="37" xfId="0" applyNumberFormat="1" applyFont="1" applyBorder="1" applyAlignment="1"/>
    <xf numFmtId="49" fontId="14" fillId="0" borderId="37" xfId="0" applyNumberFormat="1" applyFont="1" applyBorder="1" applyAlignment="1"/>
    <xf numFmtId="4" fontId="12" fillId="0" borderId="46" xfId="0" applyNumberFormat="1" applyFont="1" applyBorder="1" applyAlignment="1"/>
    <xf numFmtId="4" fontId="12" fillId="2" borderId="47" xfId="0" applyNumberFormat="1" applyFont="1" applyFill="1" applyBorder="1" applyAlignment="1"/>
    <xf numFmtId="49" fontId="6" fillId="0" borderId="0" xfId="0" applyNumberFormat="1" applyFont="1" applyBorder="1" applyAlignment="1"/>
    <xf numFmtId="4" fontId="12" fillId="2" borderId="22" xfId="0" applyNumberFormat="1" applyFont="1" applyFill="1" applyBorder="1" applyAlignment="1"/>
    <xf numFmtId="49" fontId="6" fillId="0" borderId="48" xfId="0" applyNumberFormat="1" applyFont="1" applyBorder="1" applyAlignment="1"/>
    <xf numFmtId="49" fontId="20" fillId="7" borderId="42" xfId="0" applyNumberFormat="1" applyFont="1" applyFill="1" applyBorder="1" applyAlignment="1"/>
    <xf numFmtId="4" fontId="10" fillId="7" borderId="38" xfId="0" applyNumberFormat="1" applyFont="1" applyFill="1" applyBorder="1"/>
    <xf numFmtId="4" fontId="10" fillId="7" borderId="38" xfId="0" applyNumberFormat="1" applyFont="1" applyFill="1" applyBorder="1" applyAlignment="1"/>
    <xf numFmtId="4" fontId="10" fillId="7" borderId="0" xfId="0" applyNumberFormat="1" applyFont="1" applyFill="1" applyBorder="1"/>
    <xf numFmtId="4" fontId="10" fillId="0" borderId="12" xfId="0" applyNumberFormat="1" applyFont="1" applyFill="1" applyBorder="1" applyAlignment="1"/>
    <xf numFmtId="4" fontId="10" fillId="0" borderId="7" xfId="0" applyNumberFormat="1" applyFont="1" applyFill="1" applyBorder="1"/>
    <xf numFmtId="4" fontId="12" fillId="0" borderId="0" xfId="0" applyNumberFormat="1" applyFont="1" applyBorder="1" applyAlignment="1"/>
    <xf numFmtId="4" fontId="12" fillId="0" borderId="22" xfId="0" applyNumberFormat="1" applyFont="1" applyBorder="1" applyAlignment="1"/>
    <xf numFmtId="49" fontId="6" fillId="0" borderId="32" xfId="0" applyNumberFormat="1" applyFont="1" applyBorder="1" applyAlignment="1"/>
    <xf numFmtId="4" fontId="10" fillId="0" borderId="46" xfId="0" applyNumberFormat="1" applyFont="1" applyBorder="1" applyAlignment="1"/>
    <xf numFmtId="4" fontId="10" fillId="0" borderId="16" xfId="0" applyNumberFormat="1" applyFont="1" applyFill="1" applyBorder="1"/>
    <xf numFmtId="4" fontId="10" fillId="2" borderId="15" xfId="0" applyNumberFormat="1" applyFont="1" applyFill="1" applyBorder="1" applyAlignment="1"/>
    <xf numFmtId="4" fontId="10" fillId="2" borderId="17" xfId="0" applyNumberFormat="1" applyFont="1" applyFill="1" applyBorder="1" applyAlignment="1"/>
    <xf numFmtId="4" fontId="10" fillId="2" borderId="1" xfId="0" applyNumberFormat="1" applyFont="1" applyFill="1" applyBorder="1" applyAlignment="1"/>
    <xf numFmtId="4" fontId="12" fillId="2" borderId="12" xfId="0" applyNumberFormat="1" applyFont="1" applyFill="1" applyBorder="1" applyAlignment="1"/>
    <xf numFmtId="4" fontId="12" fillId="2" borderId="21" xfId="0" applyNumberFormat="1" applyFont="1" applyFill="1" applyBorder="1" applyAlignment="1"/>
    <xf numFmtId="4" fontId="10" fillId="10" borderId="37" xfId="0" applyNumberFormat="1" applyFont="1" applyFill="1" applyBorder="1"/>
    <xf numFmtId="4" fontId="12" fillId="10" borderId="37" xfId="0" applyNumberFormat="1" applyFont="1" applyFill="1" applyBorder="1" applyAlignment="1"/>
    <xf numFmtId="4" fontId="10" fillId="10" borderId="33" xfId="0" applyNumberFormat="1" applyFont="1" applyFill="1" applyBorder="1"/>
    <xf numFmtId="4" fontId="12" fillId="10" borderId="34" xfId="0" applyNumberFormat="1" applyFont="1" applyFill="1" applyBorder="1" applyAlignment="1"/>
    <xf numFmtId="49" fontId="20" fillId="7" borderId="49" xfId="0" applyNumberFormat="1" applyFont="1" applyFill="1" applyBorder="1" applyAlignment="1"/>
    <xf numFmtId="4" fontId="10" fillId="7" borderId="10" xfId="0" applyNumberFormat="1" applyFont="1" applyFill="1" applyBorder="1" applyAlignment="1"/>
    <xf numFmtId="4" fontId="10" fillId="9" borderId="40" xfId="0" applyNumberFormat="1" applyFont="1" applyFill="1" applyBorder="1" applyAlignment="1"/>
    <xf numFmtId="4" fontId="10" fillId="7" borderId="40" xfId="0" applyNumberFormat="1" applyFont="1" applyFill="1" applyBorder="1" applyAlignment="1"/>
    <xf numFmtId="4" fontId="12" fillId="0" borderId="6" xfId="5" applyNumberFormat="1" applyFont="1" applyFill="1" applyBorder="1"/>
    <xf numFmtId="4" fontId="10" fillId="2" borderId="47" xfId="0" applyNumberFormat="1" applyFont="1" applyFill="1" applyBorder="1" applyAlignment="1"/>
    <xf numFmtId="4" fontId="10" fillId="2" borderId="16" xfId="0" applyNumberFormat="1" applyFont="1" applyFill="1" applyBorder="1" applyAlignment="1"/>
    <xf numFmtId="4" fontId="12" fillId="2" borderId="14" xfId="0" applyNumberFormat="1" applyFont="1" applyFill="1" applyBorder="1" applyAlignment="1"/>
    <xf numFmtId="49" fontId="20" fillId="8" borderId="37" xfId="0" applyNumberFormat="1" applyFont="1" applyFill="1" applyBorder="1" applyAlignment="1"/>
    <xf numFmtId="4" fontId="10" fillId="8" borderId="37" xfId="0" applyNumberFormat="1" applyFont="1" applyFill="1" applyBorder="1"/>
    <xf numFmtId="4" fontId="10" fillId="8" borderId="37" xfId="0" applyNumberFormat="1" applyFont="1" applyFill="1" applyBorder="1" applyAlignment="1"/>
    <xf numFmtId="4" fontId="10" fillId="9" borderId="10" xfId="0" applyNumberFormat="1" applyFont="1" applyFill="1" applyBorder="1" applyAlignment="1"/>
    <xf numFmtId="4" fontId="10" fillId="9" borderId="11" xfId="0" applyNumberFormat="1" applyFont="1" applyFill="1" applyBorder="1" applyAlignment="1"/>
    <xf numFmtId="4" fontId="10" fillId="8" borderId="37" xfId="5" applyNumberFormat="1" applyFont="1" applyFill="1" applyBorder="1"/>
    <xf numFmtId="4" fontId="10" fillId="8" borderId="34" xfId="5" applyNumberFormat="1" applyFont="1" applyFill="1" applyBorder="1"/>
    <xf numFmtId="4" fontId="10" fillId="2" borderId="41" xfId="0" applyNumberFormat="1" applyFont="1" applyFill="1" applyBorder="1" applyAlignment="1"/>
    <xf numFmtId="49" fontId="2" fillId="0" borderId="21" xfId="0" applyNumberFormat="1" applyFont="1" applyFill="1" applyBorder="1" applyAlignment="1"/>
    <xf numFmtId="4" fontId="12" fillId="0" borderId="38" xfId="5" applyNumberFormat="1" applyFont="1" applyFill="1" applyBorder="1"/>
    <xf numFmtId="4" fontId="12" fillId="9" borderId="38" xfId="5" applyNumberFormat="1" applyFont="1" applyFill="1" applyBorder="1"/>
    <xf numFmtId="49" fontId="2" fillId="0" borderId="11" xfId="0" applyNumberFormat="1" applyFont="1" applyFill="1" applyBorder="1" applyAlignment="1"/>
    <xf numFmtId="4" fontId="12" fillId="0" borderId="11" xfId="5" applyNumberFormat="1" applyFont="1" applyFill="1" applyBorder="1"/>
    <xf numFmtId="4" fontId="12" fillId="9" borderId="11" xfId="5" applyNumberFormat="1" applyFont="1" applyFill="1" applyBorder="1"/>
    <xf numFmtId="49" fontId="2" fillId="0" borderId="10" xfId="0" applyNumberFormat="1" applyFont="1" applyBorder="1" applyAlignment="1"/>
    <xf numFmtId="4" fontId="12" fillId="9" borderId="6" xfId="5" applyNumberFormat="1" applyFont="1" applyFill="1" applyBorder="1"/>
    <xf numFmtId="4" fontId="10" fillId="0" borderId="34" xfId="5" applyNumberFormat="1" applyFont="1" applyBorder="1"/>
    <xf numFmtId="4" fontId="12" fillId="0" borderId="37" xfId="5" applyNumberFormat="1" applyFont="1" applyBorder="1"/>
    <xf numFmtId="4" fontId="10" fillId="0" borderId="38" xfId="5" applyNumberFormat="1" applyFont="1" applyBorder="1"/>
    <xf numFmtId="4" fontId="10" fillId="2" borderId="22" xfId="0" applyNumberFormat="1" applyFont="1" applyFill="1" applyBorder="1" applyAlignment="1"/>
    <xf numFmtId="49" fontId="2" fillId="0" borderId="50" xfId="0" applyNumberFormat="1" applyFont="1" applyBorder="1" applyAlignment="1"/>
    <xf numFmtId="49" fontId="2" fillId="0" borderId="49" xfId="0" applyNumberFormat="1" applyFont="1" applyBorder="1" applyAlignment="1"/>
    <xf numFmtId="49" fontId="20" fillId="0" borderId="51" xfId="0" applyNumberFormat="1" applyFont="1" applyBorder="1" applyAlignment="1"/>
    <xf numFmtId="4" fontId="10" fillId="0" borderId="24" xfId="0" applyNumberFormat="1" applyFont="1" applyBorder="1" applyAlignment="1"/>
    <xf numFmtId="4" fontId="10" fillId="2" borderId="24" xfId="0" applyNumberFormat="1" applyFont="1" applyFill="1" applyBorder="1" applyAlignment="1"/>
    <xf numFmtId="4" fontId="10" fillId="0" borderId="24" xfId="5" applyNumberFormat="1" applyFont="1" applyBorder="1"/>
    <xf numFmtId="4" fontId="10" fillId="2" borderId="52" xfId="0" applyNumberFormat="1" applyFont="1" applyFill="1" applyBorder="1" applyAlignment="1"/>
    <xf numFmtId="49" fontId="2" fillId="0" borderId="11" xfId="0" applyNumberFormat="1" applyFont="1" applyBorder="1" applyAlignment="1">
      <alignment horizontal="left"/>
    </xf>
    <xf numFmtId="4" fontId="10" fillId="2" borderId="6" xfId="0" applyNumberFormat="1" applyFont="1" applyFill="1" applyBorder="1" applyAlignment="1"/>
    <xf numFmtId="49" fontId="2" fillId="0" borderId="21" xfId="0" applyNumberFormat="1" applyFont="1" applyBorder="1" applyAlignment="1">
      <alignment horizontal="left"/>
    </xf>
    <xf numFmtId="49" fontId="20" fillId="0" borderId="48" xfId="0" applyNumberFormat="1" applyFont="1" applyBorder="1" applyAlignment="1"/>
    <xf numFmtId="49" fontId="2" fillId="0" borderId="38" xfId="0" applyNumberFormat="1" applyFont="1" applyBorder="1" applyAlignment="1"/>
    <xf numFmtId="4" fontId="12" fillId="0" borderId="10" xfId="0" applyNumberFormat="1" applyFont="1" applyFill="1" applyBorder="1"/>
    <xf numFmtId="4" fontId="12" fillId="2" borderId="41" xfId="5" applyNumberFormat="1" applyFont="1" applyFill="1" applyBorder="1"/>
    <xf numFmtId="4" fontId="12" fillId="2" borderId="34" xfId="5" applyNumberFormat="1" applyFont="1" applyFill="1" applyBorder="1"/>
    <xf numFmtId="49" fontId="6" fillId="0" borderId="29" xfId="0" applyNumberFormat="1" applyFont="1" applyFill="1" applyBorder="1" applyAlignment="1"/>
    <xf numFmtId="4" fontId="12" fillId="0" borderId="53" xfId="0" applyNumberFormat="1" applyFont="1" applyFill="1" applyBorder="1" applyAlignment="1"/>
    <xf numFmtId="4" fontId="12" fillId="11" borderId="53" xfId="0" applyNumberFormat="1" applyFont="1" applyFill="1" applyBorder="1" applyAlignment="1"/>
    <xf numFmtId="4" fontId="12" fillId="0" borderId="53" xfId="5" applyNumberFormat="1" applyFont="1" applyBorder="1"/>
    <xf numFmtId="4" fontId="10" fillId="2" borderId="40" xfId="5" applyNumberFormat="1" applyFont="1" applyFill="1" applyBorder="1"/>
    <xf numFmtId="49" fontId="20" fillId="8" borderId="49" xfId="0" applyNumberFormat="1" applyFont="1" applyFill="1" applyBorder="1" applyAlignment="1"/>
    <xf numFmtId="4" fontId="10" fillId="8" borderId="40" xfId="0" applyNumberFormat="1" applyFont="1" applyFill="1" applyBorder="1" applyAlignment="1"/>
    <xf numFmtId="49" fontId="27" fillId="6" borderId="38" xfId="0" applyNumberFormat="1" applyFont="1" applyFill="1" applyBorder="1" applyAlignment="1"/>
    <xf numFmtId="4" fontId="11" fillId="6" borderId="38" xfId="0" applyNumberFormat="1" applyFont="1" applyFill="1" applyBorder="1" applyAlignment="1"/>
    <xf numFmtId="49" fontId="27" fillId="5" borderId="11" xfId="0" applyNumberFormat="1" applyFont="1" applyFill="1" applyBorder="1" applyAlignment="1"/>
    <xf numFmtId="4" fontId="11" fillId="5" borderId="11" xfId="0" applyNumberFormat="1" applyFont="1" applyFill="1" applyBorder="1" applyAlignment="1"/>
    <xf numFmtId="49" fontId="6" fillId="12" borderId="11" xfId="0" applyNumberFormat="1" applyFont="1" applyFill="1" applyBorder="1" applyAlignment="1"/>
    <xf numFmtId="4" fontId="12" fillId="5" borderId="11" xfId="3" applyNumberFormat="1" applyFont="1" applyFill="1" applyBorder="1"/>
    <xf numFmtId="49" fontId="3" fillId="13" borderId="38" xfId="3" applyNumberFormat="1" applyFont="1" applyFill="1" applyBorder="1"/>
    <xf numFmtId="4" fontId="10" fillId="13" borderId="14" xfId="0" applyNumberFormat="1" applyFont="1" applyFill="1" applyBorder="1"/>
    <xf numFmtId="4" fontId="12" fillId="13" borderId="6" xfId="3" applyNumberFormat="1" applyFont="1" applyFill="1" applyBorder="1" applyAlignment="1">
      <alignment horizontal="center"/>
    </xf>
    <xf numFmtId="4" fontId="12" fillId="13" borderId="13" xfId="3" applyNumberFormat="1" applyFont="1" applyFill="1" applyBorder="1"/>
    <xf numFmtId="49" fontId="27" fillId="13" borderId="11" xfId="0" applyNumberFormat="1" applyFont="1" applyFill="1" applyBorder="1" applyAlignment="1"/>
    <xf numFmtId="4" fontId="10" fillId="13" borderId="7" xfId="0" applyNumberFormat="1" applyFont="1" applyFill="1" applyBorder="1"/>
    <xf numFmtId="4" fontId="12" fillId="13" borderId="11" xfId="3" applyNumberFormat="1" applyFont="1" applyFill="1" applyBorder="1" applyAlignment="1">
      <alignment horizontal="center"/>
    </xf>
    <xf numFmtId="4" fontId="12" fillId="13" borderId="9" xfId="3" applyNumberFormat="1" applyFont="1" applyFill="1" applyBorder="1"/>
    <xf numFmtId="49" fontId="3" fillId="0" borderId="0" xfId="3" applyNumberFormat="1" applyFont="1" applyFill="1" applyBorder="1"/>
    <xf numFmtId="4" fontId="12" fillId="0" borderId="0" xfId="3" applyNumberFormat="1" applyFont="1" applyFill="1" applyBorder="1"/>
    <xf numFmtId="0" fontId="14" fillId="8" borderId="11" xfId="0" applyFont="1" applyFill="1" applyBorder="1" applyAlignment="1">
      <alignment wrapText="1"/>
    </xf>
    <xf numFmtId="49" fontId="14" fillId="8" borderId="11" xfId="0" applyNumberFormat="1" applyFont="1" applyFill="1" applyBorder="1" applyAlignment="1"/>
    <xf numFmtId="4" fontId="10" fillId="8" borderId="11" xfId="3" applyNumberFormat="1" applyFont="1" applyFill="1" applyBorder="1"/>
    <xf numFmtId="4" fontId="10" fillId="8" borderId="11" xfId="0" applyNumberFormat="1" applyFont="1" applyFill="1" applyBorder="1"/>
    <xf numFmtId="49" fontId="10" fillId="0" borderId="11" xfId="3" applyNumberFormat="1" applyFont="1" applyBorder="1" applyAlignment="1">
      <alignment horizontal="center" vertical="top" wrapText="1"/>
    </xf>
    <xf numFmtId="4" fontId="10" fillId="0" borderId="11" xfId="3" applyNumberFormat="1" applyFont="1" applyBorder="1" applyAlignment="1">
      <alignment horizontal="center" vertical="top" wrapText="1"/>
    </xf>
    <xf numFmtId="4" fontId="10" fillId="2" borderId="11" xfId="3" applyNumberFormat="1" applyFont="1" applyFill="1" applyBorder="1" applyAlignment="1">
      <alignment horizontal="center" vertical="top" wrapText="1"/>
    </xf>
    <xf numFmtId="4" fontId="10" fillId="2" borderId="17" xfId="3" applyNumberFormat="1" applyFont="1" applyFill="1" applyBorder="1" applyAlignment="1">
      <alignment horizontal="center" vertical="top" wrapText="1"/>
    </xf>
    <xf numFmtId="49" fontId="7" fillId="0" borderId="30" xfId="3" applyNumberFormat="1" applyFont="1" applyBorder="1" applyAlignment="1">
      <alignment horizontal="center" wrapText="1"/>
    </xf>
    <xf numFmtId="3" fontId="10" fillId="0" borderId="19" xfId="3" applyNumberFormat="1" applyFont="1" applyBorder="1" applyAlignment="1">
      <alignment horizontal="center" vertical="top" wrapText="1"/>
    </xf>
    <xf numFmtId="3" fontId="10" fillId="2" borderId="19" xfId="3" applyNumberFormat="1" applyFont="1" applyFill="1" applyBorder="1" applyAlignment="1">
      <alignment horizontal="center" vertical="top" wrapText="1"/>
    </xf>
    <xf numFmtId="3" fontId="10" fillId="2" borderId="20" xfId="3" applyNumberFormat="1" applyFont="1" applyFill="1" applyBorder="1" applyAlignment="1">
      <alignment horizontal="center" vertical="top" wrapText="1"/>
    </xf>
    <xf numFmtId="49" fontId="15" fillId="5" borderId="10" xfId="4" applyNumberFormat="1" applyFont="1" applyFill="1" applyBorder="1" applyAlignment="1"/>
    <xf numFmtId="4" fontId="10" fillId="0" borderId="10" xfId="0" applyNumberFormat="1" applyFont="1" applyBorder="1"/>
    <xf numFmtId="4" fontId="12" fillId="0" borderId="10" xfId="3" applyNumberFormat="1" applyFont="1" applyBorder="1" applyAlignment="1"/>
    <xf numFmtId="4" fontId="12" fillId="2" borderId="10" xfId="3" applyNumberFormat="1" applyFont="1" applyFill="1" applyBorder="1" applyAlignment="1"/>
    <xf numFmtId="49" fontId="15" fillId="0" borderId="11" xfId="4" applyNumberFormat="1" applyFont="1" applyBorder="1" applyAlignment="1"/>
    <xf numFmtId="2" fontId="12" fillId="0" borderId="11" xfId="3" applyNumberFormat="1" applyFont="1" applyBorder="1" applyAlignment="1"/>
    <xf numFmtId="49" fontId="15" fillId="5" borderId="11" xfId="4" applyNumberFormat="1" applyFont="1" applyFill="1" applyBorder="1" applyAlignment="1"/>
    <xf numFmtId="4" fontId="10" fillId="12" borderId="11" xfId="3" applyNumberFormat="1" applyFont="1" applyFill="1" applyBorder="1" applyAlignment="1"/>
    <xf numFmtId="4" fontId="12" fillId="2" borderId="7" xfId="3" applyNumberFormat="1" applyFont="1" applyFill="1" applyBorder="1" applyAlignment="1"/>
    <xf numFmtId="4" fontId="10" fillId="0" borderId="11" xfId="3" applyNumberFormat="1" applyFont="1" applyBorder="1" applyAlignment="1"/>
    <xf numFmtId="4" fontId="10" fillId="2" borderId="7" xfId="3" applyNumberFormat="1" applyFont="1" applyFill="1" applyBorder="1" applyAlignment="1"/>
    <xf numFmtId="49" fontId="26" fillId="6" borderId="11" xfId="4" applyNumberFormat="1" applyFont="1" applyFill="1" applyBorder="1" applyAlignment="1"/>
    <xf numFmtId="4" fontId="10" fillId="6" borderId="11" xfId="3" applyNumberFormat="1" applyFont="1" applyFill="1" applyBorder="1" applyAlignment="1"/>
    <xf numFmtId="4" fontId="10" fillId="6" borderId="7" xfId="3" applyNumberFormat="1" applyFont="1" applyFill="1" applyBorder="1" applyAlignment="1"/>
    <xf numFmtId="49" fontId="26" fillId="5" borderId="11" xfId="4" applyNumberFormat="1" applyFont="1" applyFill="1" applyBorder="1" applyAlignment="1"/>
    <xf numFmtId="4" fontId="10" fillId="5" borderId="11" xfId="3" applyNumberFormat="1" applyFont="1" applyFill="1" applyBorder="1" applyAlignment="1"/>
    <xf numFmtId="4" fontId="10" fillId="5" borderId="7" xfId="3" applyNumberFormat="1" applyFont="1" applyFill="1" applyBorder="1" applyAlignment="1"/>
    <xf numFmtId="0" fontId="25" fillId="0" borderId="0" xfId="0" applyFont="1" applyAlignment="1">
      <alignment horizontal="center"/>
    </xf>
    <xf numFmtId="0" fontId="3" fillId="0" borderId="0" xfId="0" applyFont="1" applyAlignment="1">
      <alignment horizontal="center"/>
    </xf>
    <xf numFmtId="4" fontId="17" fillId="0" borderId="0" xfId="0" applyNumberFormat="1" applyFont="1"/>
    <xf numFmtId="4" fontId="14" fillId="0" borderId="0" xfId="0" applyNumberFormat="1" applyFont="1" applyAlignment="1">
      <alignment horizontal="center"/>
    </xf>
    <xf numFmtId="4" fontId="6" fillId="0" borderId="0" xfId="0" applyNumberFormat="1" applyFont="1"/>
    <xf numFmtId="0" fontId="6" fillId="0" borderId="0" xfId="0" applyFont="1"/>
    <xf numFmtId="0" fontId="0" fillId="0" borderId="4" xfId="0" applyBorder="1" applyAlignment="1">
      <alignment wrapText="1"/>
    </xf>
    <xf numFmtId="4" fontId="4" fillId="0" borderId="0" xfId="0" applyNumberFormat="1" applyFont="1" applyBorder="1" applyAlignment="1"/>
    <xf numFmtId="4" fontId="28" fillId="0" borderId="0" xfId="0" applyNumberFormat="1" applyFont="1" applyBorder="1" applyAlignment="1"/>
    <xf numFmtId="4" fontId="6" fillId="0" borderId="0" xfId="0" applyNumberFormat="1" applyFont="1" applyBorder="1" applyAlignment="1"/>
    <xf numFmtId="4" fontId="3" fillId="0" borderId="0" xfId="0" applyNumberFormat="1" applyFont="1" applyAlignment="1"/>
    <xf numFmtId="4" fontId="17" fillId="0" borderId="0" xfId="0" applyNumberFormat="1" applyFont="1" applyBorder="1" applyAlignment="1"/>
    <xf numFmtId="4" fontId="0" fillId="0" borderId="0" xfId="0" applyNumberFormat="1" applyBorder="1" applyAlignment="1"/>
    <xf numFmtId="4" fontId="0" fillId="0" borderId="0" xfId="0" applyNumberFormat="1" applyAlignment="1"/>
    <xf numFmtId="0" fontId="0" fillId="0" borderId="0" xfId="0" applyBorder="1" applyAlignment="1">
      <alignment wrapText="1"/>
    </xf>
    <xf numFmtId="4" fontId="3" fillId="0" borderId="0" xfId="0" applyNumberFormat="1" applyFont="1" applyBorder="1" applyAlignment="1"/>
    <xf numFmtId="0" fontId="3" fillId="0" borderId="0" xfId="0" applyFont="1" applyAlignment="1">
      <alignment wrapText="1"/>
    </xf>
    <xf numFmtId="4" fontId="6" fillId="0" borderId="0" xfId="0" applyNumberFormat="1" applyFont="1" applyAlignment="1"/>
    <xf numFmtId="4" fontId="29" fillId="0" borderId="0" xfId="0" applyNumberFormat="1" applyFont="1" applyAlignment="1"/>
    <xf numFmtId="4" fontId="14" fillId="0" borderId="0" xfId="0" applyNumberFormat="1" applyFont="1" applyAlignment="1"/>
    <xf numFmtId="4" fontId="0" fillId="0" borderId="4" xfId="0" applyNumberFormat="1" applyBorder="1" applyAlignment="1"/>
    <xf numFmtId="0" fontId="14" fillId="0" borderId="0" xfId="0" applyFont="1"/>
    <xf numFmtId="49" fontId="7" fillId="0" borderId="24" xfId="3" applyNumberFormat="1" applyFont="1" applyBorder="1" applyAlignment="1">
      <alignment horizontal="center" wrapText="1"/>
    </xf>
    <xf numFmtId="49" fontId="7" fillId="0" borderId="30" xfId="3" applyNumberFormat="1" applyFont="1" applyBorder="1" applyAlignment="1">
      <alignment horizontal="center" wrapText="1"/>
    </xf>
    <xf numFmtId="0" fontId="12" fillId="0" borderId="25" xfId="3" applyFont="1" applyBorder="1" applyAlignment="1">
      <alignment horizontal="center"/>
    </xf>
    <xf numFmtId="0" fontId="12" fillId="0" borderId="26" xfId="3" applyFont="1" applyBorder="1" applyAlignment="1">
      <alignment horizontal="center"/>
    </xf>
    <xf numFmtId="0" fontId="12" fillId="0" borderId="27" xfId="3" applyFont="1" applyBorder="1" applyAlignment="1">
      <alignment horizontal="center"/>
    </xf>
    <xf numFmtId="0" fontId="12" fillId="0" borderId="28" xfId="3" applyFont="1" applyBorder="1" applyAlignment="1">
      <alignment horizontal="center"/>
    </xf>
    <xf numFmtId="49" fontId="7" fillId="0" borderId="10" xfId="3" applyNumberFormat="1" applyFont="1" applyBorder="1" applyAlignment="1">
      <alignment horizontal="center" wrapText="1"/>
    </xf>
    <xf numFmtId="0" fontId="10" fillId="0" borderId="25" xfId="3" applyFont="1" applyBorder="1" applyAlignment="1">
      <alignment horizontal="center"/>
    </xf>
    <xf numFmtId="0" fontId="10" fillId="0" borderId="26" xfId="3" applyFont="1" applyBorder="1" applyAlignment="1">
      <alignment horizontal="center"/>
    </xf>
    <xf numFmtId="0" fontId="10" fillId="0" borderId="27" xfId="3" applyFont="1" applyBorder="1" applyAlignment="1">
      <alignment horizontal="center"/>
    </xf>
    <xf numFmtId="0" fontId="10" fillId="0" borderId="28" xfId="3" applyFont="1" applyBorder="1" applyAlignment="1">
      <alignment horizontal="center"/>
    </xf>
    <xf numFmtId="0" fontId="2" fillId="0" borderId="0" xfId="0" applyFont="1" applyAlignment="1">
      <alignment horizontal="center" wrapText="1"/>
    </xf>
    <xf numFmtId="0" fontId="2" fillId="0" borderId="1" xfId="0" applyFont="1" applyBorder="1" applyAlignment="1">
      <alignment horizontal="center" wrapText="1"/>
    </xf>
    <xf numFmtId="0" fontId="4" fillId="0" borderId="0" xfId="0" applyFont="1" applyAlignment="1">
      <alignment horizontal="center"/>
    </xf>
    <xf numFmtId="0" fontId="3" fillId="0" borderId="0" xfId="0" applyFont="1" applyAlignment="1">
      <alignment horizontal="right"/>
    </xf>
    <xf numFmtId="0" fontId="3" fillId="0" borderId="1" xfId="0" applyFont="1" applyBorder="1" applyAlignment="1">
      <alignment horizontal="right"/>
    </xf>
    <xf numFmtId="0" fontId="3" fillId="0" borderId="0" xfId="3" applyFont="1" applyAlignment="1"/>
    <xf numFmtId="0" fontId="7" fillId="0" borderId="6" xfId="3" applyFont="1" applyBorder="1" applyAlignment="1">
      <alignment horizontal="center" wrapText="1"/>
    </xf>
    <xf numFmtId="0" fontId="7" fillId="0" borderId="10" xfId="3" applyFont="1" applyBorder="1" applyAlignment="1">
      <alignment horizontal="center" wrapText="1"/>
    </xf>
    <xf numFmtId="49" fontId="7" fillId="0" borderId="6" xfId="3" applyNumberFormat="1" applyFont="1" applyBorder="1" applyAlignment="1">
      <alignment horizontal="center" wrapText="1"/>
    </xf>
    <xf numFmtId="0" fontId="3" fillId="0" borderId="7" xfId="3" applyFont="1" applyBorder="1" applyAlignment="1">
      <alignment horizontal="center"/>
    </xf>
    <xf numFmtId="0" fontId="3" fillId="0" borderId="8" xfId="3" applyFont="1" applyBorder="1" applyAlignment="1">
      <alignment horizontal="center"/>
    </xf>
    <xf numFmtId="0" fontId="3" fillId="0" borderId="9" xfId="3" applyFont="1" applyBorder="1" applyAlignment="1">
      <alignment horizontal="center"/>
    </xf>
    <xf numFmtId="0" fontId="3" fillId="0" borderId="9" xfId="0" applyFont="1" applyBorder="1" applyAlignment="1">
      <alignment wrapText="1"/>
    </xf>
    <xf numFmtId="0" fontId="3" fillId="0" borderId="9" xfId="0" applyFont="1" applyBorder="1" applyAlignment="1">
      <alignment vertical="top" wrapText="1"/>
    </xf>
    <xf numFmtId="0" fontId="3" fillId="0" borderId="9" xfId="3" applyFont="1" applyBorder="1" applyAlignment="1">
      <alignment wrapText="1"/>
    </xf>
    <xf numFmtId="49" fontId="3" fillId="0" borderId="9" xfId="0" applyNumberFormat="1" applyFont="1" applyBorder="1" applyAlignment="1">
      <alignment horizontal="left" wrapText="1"/>
    </xf>
    <xf numFmtId="0" fontId="3" fillId="0" borderId="9" xfId="0" applyFont="1" applyFill="1" applyBorder="1" applyAlignment="1">
      <alignment wrapText="1"/>
    </xf>
    <xf numFmtId="0" fontId="4" fillId="0" borderId="9" xfId="4" applyFont="1" applyFill="1" applyBorder="1" applyAlignment="1">
      <alignment wrapText="1"/>
    </xf>
    <xf numFmtId="49" fontId="30" fillId="0" borderId="11" xfId="0" applyNumberFormat="1" applyFont="1" applyFill="1" applyBorder="1" applyAlignment="1">
      <alignment vertical="center" wrapText="1"/>
    </xf>
    <xf numFmtId="49" fontId="30" fillId="0" borderId="9" xfId="0" applyNumberFormat="1" applyFont="1" applyFill="1" applyBorder="1" applyAlignment="1">
      <alignment vertical="center" wrapText="1"/>
    </xf>
    <xf numFmtId="0" fontId="3" fillId="0" borderId="9" xfId="3" applyFont="1" applyFill="1" applyBorder="1" applyAlignment="1">
      <alignment wrapText="1"/>
    </xf>
    <xf numFmtId="0" fontId="14" fillId="3" borderId="9" xfId="3" applyFont="1" applyFill="1" applyBorder="1" applyAlignment="1">
      <alignment wrapText="1"/>
    </xf>
    <xf numFmtId="2" fontId="3" fillId="0" borderId="9" xfId="0" applyNumberFormat="1" applyFont="1" applyBorder="1" applyAlignment="1">
      <alignment vertical="top" wrapText="1"/>
    </xf>
    <xf numFmtId="2" fontId="3" fillId="0" borderId="9" xfId="0" applyNumberFormat="1" applyFont="1" applyFill="1" applyBorder="1" applyAlignment="1">
      <alignment vertical="top" wrapText="1"/>
    </xf>
    <xf numFmtId="2" fontId="3" fillId="0" borderId="13" xfId="0" applyNumberFormat="1" applyFont="1" applyBorder="1" applyAlignment="1">
      <alignment vertical="top" wrapText="1"/>
    </xf>
    <xf numFmtId="2" fontId="3" fillId="0" borderId="13" xfId="0" applyNumberFormat="1" applyFont="1" applyFill="1" applyBorder="1" applyAlignment="1">
      <alignment vertical="top" wrapText="1"/>
    </xf>
    <xf numFmtId="2" fontId="3" fillId="0" borderId="11" xfId="0" applyNumberFormat="1" applyFont="1" applyBorder="1" applyAlignment="1">
      <alignment vertical="top" wrapText="1"/>
    </xf>
    <xf numFmtId="2" fontId="8" fillId="3" borderId="12" xfId="3" applyNumberFormat="1" applyFont="1" applyFill="1" applyBorder="1" applyAlignment="1">
      <alignment vertical="top" wrapText="1"/>
    </xf>
    <xf numFmtId="2" fontId="8" fillId="5" borderId="12" xfId="3" applyNumberFormat="1" applyFont="1" applyFill="1" applyBorder="1" applyAlignment="1">
      <alignment vertical="top" wrapText="1"/>
    </xf>
    <xf numFmtId="2" fontId="8" fillId="5" borderId="9" xfId="3" applyNumberFormat="1" applyFont="1" applyFill="1" applyBorder="1" applyAlignment="1">
      <alignment vertical="top" wrapText="1"/>
    </xf>
    <xf numFmtId="2" fontId="8" fillId="5" borderId="18" xfId="3" applyNumberFormat="1" applyFont="1" applyFill="1" applyBorder="1" applyAlignment="1">
      <alignment vertical="top" wrapText="1"/>
    </xf>
    <xf numFmtId="2" fontId="8" fillId="0" borderId="21" xfId="3" applyNumberFormat="1" applyFont="1" applyFill="1" applyBorder="1" applyAlignment="1">
      <alignment vertical="top" wrapText="1"/>
    </xf>
    <xf numFmtId="2" fontId="8" fillId="6" borderId="11" xfId="3" applyNumberFormat="1" applyFont="1" applyFill="1" applyBorder="1" applyAlignment="1">
      <alignment vertical="top" wrapText="1"/>
    </xf>
    <xf numFmtId="2" fontId="8" fillId="0" borderId="0" xfId="3" applyNumberFormat="1" applyFont="1" applyFill="1" applyBorder="1" applyAlignment="1">
      <alignment vertical="top" wrapText="1"/>
    </xf>
    <xf numFmtId="0" fontId="7" fillId="0" borderId="23" xfId="3" applyFont="1" applyBorder="1" applyAlignment="1">
      <alignment horizontal="center" wrapText="1"/>
    </xf>
    <xf numFmtId="0" fontId="7" fillId="0" borderId="29" xfId="3" applyFont="1" applyBorder="1" applyAlignment="1">
      <alignment horizontal="center" wrapText="1"/>
    </xf>
    <xf numFmtId="0" fontId="19" fillId="7" borderId="31" xfId="0" applyFont="1" applyFill="1" applyBorder="1" applyAlignment="1">
      <alignment wrapText="1"/>
    </xf>
    <xf numFmtId="0" fontId="3" fillId="0" borderId="13" xfId="0" applyFont="1" applyBorder="1" applyAlignment="1">
      <alignment wrapText="1"/>
    </xf>
    <xf numFmtId="0" fontId="14" fillId="0" borderId="31" xfId="0" applyFont="1" applyBorder="1" applyAlignment="1">
      <alignment vertical="top" wrapText="1"/>
    </xf>
    <xf numFmtId="0" fontId="3" fillId="0" borderId="12" xfId="0" applyFont="1" applyBorder="1" applyAlignment="1">
      <alignment wrapText="1"/>
    </xf>
    <xf numFmtId="0" fontId="3" fillId="0" borderId="27" xfId="0" applyFont="1" applyBorder="1" applyAlignment="1">
      <alignment wrapText="1"/>
    </xf>
    <xf numFmtId="49" fontId="3" fillId="0" borderId="12" xfId="0" applyNumberFormat="1" applyFont="1" applyBorder="1" applyAlignment="1">
      <alignment horizontal="left" vertical="center" wrapText="1"/>
    </xf>
    <xf numFmtId="0" fontId="21" fillId="0" borderId="31" xfId="0" applyFont="1" applyBorder="1" applyAlignment="1">
      <alignment wrapText="1"/>
    </xf>
    <xf numFmtId="0" fontId="3" fillId="0" borderId="11" xfId="0" applyFont="1" applyBorder="1" applyAlignment="1">
      <alignment wrapText="1"/>
    </xf>
    <xf numFmtId="0" fontId="3" fillId="0" borderId="21" xfId="0" applyFont="1" applyBorder="1" applyAlignment="1">
      <alignment wrapText="1"/>
    </xf>
    <xf numFmtId="0" fontId="14" fillId="0" borderId="32" xfId="0" applyFont="1" applyBorder="1" applyAlignment="1">
      <alignment wrapText="1"/>
    </xf>
    <xf numFmtId="49" fontId="20" fillId="0" borderId="31" xfId="0" applyNumberFormat="1" applyFont="1" applyBorder="1" applyAlignment="1">
      <alignment horizontal="left" vertical="center" wrapText="1"/>
    </xf>
    <xf numFmtId="0" fontId="20" fillId="0" borderId="31" xfId="0" applyFont="1" applyBorder="1" applyAlignment="1">
      <alignment wrapText="1"/>
    </xf>
    <xf numFmtId="0" fontId="14" fillId="7" borderId="31" xfId="0" applyFont="1" applyFill="1" applyBorder="1" applyAlignment="1">
      <alignment wrapText="1"/>
    </xf>
    <xf numFmtId="0" fontId="3" fillId="0" borderId="8" xfId="0" applyFont="1" applyBorder="1" applyAlignment="1">
      <alignment wrapText="1"/>
    </xf>
    <xf numFmtId="0" fontId="14" fillId="0" borderId="31" xfId="0" applyFont="1" applyBorder="1" applyAlignment="1">
      <alignment wrapText="1"/>
    </xf>
    <xf numFmtId="49" fontId="6" fillId="0" borderId="42" xfId="0" applyNumberFormat="1" applyFont="1" applyBorder="1" applyAlignment="1"/>
    <xf numFmtId="49" fontId="20" fillId="0" borderId="32" xfId="0" applyNumberFormat="1" applyFont="1" applyFill="1" applyBorder="1" applyAlignment="1">
      <alignment horizontal="left" vertical="center" wrapText="1"/>
    </xf>
    <xf numFmtId="4" fontId="10" fillId="0" borderId="34" xfId="0" applyNumberFormat="1" applyFont="1" applyFill="1" applyBorder="1" applyAlignment="1"/>
    <xf numFmtId="0" fontId="25" fillId="0" borderId="10" xfId="0" applyFont="1" applyBorder="1" applyAlignment="1">
      <alignment wrapText="1"/>
    </xf>
    <xf numFmtId="0" fontId="3" fillId="0" borderId="10" xfId="0" applyFont="1" applyBorder="1" applyAlignment="1">
      <alignment wrapText="1"/>
    </xf>
    <xf numFmtId="0" fontId="3" fillId="0" borderId="6" xfId="0" applyFont="1" applyBorder="1" applyAlignment="1">
      <alignment wrapText="1"/>
    </xf>
    <xf numFmtId="0" fontId="14" fillId="0" borderId="21" xfId="0" applyFont="1" applyBorder="1" applyAlignment="1">
      <alignment wrapText="1"/>
    </xf>
    <xf numFmtId="0" fontId="14" fillId="0" borderId="11" xfId="0" applyFont="1" applyBorder="1" applyAlignment="1">
      <alignment wrapText="1"/>
    </xf>
    <xf numFmtId="0" fontId="20" fillId="7" borderId="32" xfId="0" applyFont="1" applyFill="1" applyBorder="1" applyAlignment="1">
      <alignment wrapText="1"/>
    </xf>
    <xf numFmtId="49" fontId="20" fillId="0" borderId="32" xfId="0" applyNumberFormat="1" applyFont="1" applyBorder="1" applyAlignment="1">
      <alignment horizontal="left" vertical="center" wrapText="1"/>
    </xf>
    <xf numFmtId="0" fontId="3" fillId="0" borderId="32" xfId="0" applyFont="1" applyBorder="1" applyAlignment="1">
      <alignment wrapText="1"/>
    </xf>
    <xf numFmtId="0" fontId="3" fillId="0" borderId="39" xfId="0" applyFont="1" applyBorder="1" applyAlignment="1">
      <alignment wrapText="1"/>
    </xf>
    <xf numFmtId="0" fontId="14" fillId="0" borderId="37" xfId="0" applyFont="1" applyBorder="1" applyAlignment="1">
      <alignment wrapText="1"/>
    </xf>
    <xf numFmtId="49" fontId="14" fillId="10" borderId="32" xfId="0" applyNumberFormat="1" applyFont="1" applyFill="1" applyBorder="1" applyAlignment="1">
      <alignment horizontal="left" vertical="center" wrapText="1"/>
    </xf>
    <xf numFmtId="0" fontId="20" fillId="7" borderId="29" xfId="0" applyFont="1" applyFill="1" applyBorder="1" applyAlignment="1">
      <alignment wrapText="1"/>
    </xf>
    <xf numFmtId="44" fontId="6" fillId="0" borderId="11" xfId="2" applyFont="1" applyBorder="1" applyAlignment="1">
      <alignment horizontal="left"/>
    </xf>
    <xf numFmtId="0" fontId="20" fillId="0" borderId="32" xfId="0" applyFont="1" applyBorder="1" applyAlignment="1">
      <alignment wrapText="1"/>
    </xf>
    <xf numFmtId="0" fontId="20" fillId="0" borderId="21" xfId="0" applyFont="1" applyBorder="1" applyAlignment="1">
      <alignment wrapText="1"/>
    </xf>
    <xf numFmtId="4" fontId="12" fillId="0" borderId="11" xfId="0" applyNumberFormat="1" applyFont="1" applyFill="1" applyBorder="1"/>
    <xf numFmtId="0" fontId="20" fillId="7" borderId="31" xfId="0" applyFont="1" applyFill="1" applyBorder="1" applyAlignment="1">
      <alignment wrapText="1"/>
    </xf>
    <xf numFmtId="0" fontId="4" fillId="0" borderId="12" xfId="0" applyFont="1" applyBorder="1" applyAlignment="1">
      <alignment wrapText="1"/>
    </xf>
    <xf numFmtId="43" fontId="26" fillId="0" borderId="32" xfId="1" applyFont="1" applyBorder="1" applyAlignment="1">
      <alignment wrapText="1"/>
    </xf>
    <xf numFmtId="43" fontId="15" fillId="0" borderId="10" xfId="1" applyFont="1" applyBorder="1" applyAlignment="1">
      <alignment wrapText="1"/>
    </xf>
    <xf numFmtId="0" fontId="20" fillId="0" borderId="48" xfId="0" applyFont="1" applyBorder="1" applyAlignment="1">
      <alignment wrapText="1"/>
    </xf>
    <xf numFmtId="0" fontId="3" fillId="0" borderId="29" xfId="0" applyFont="1" applyFill="1" applyBorder="1" applyAlignment="1">
      <alignment wrapText="1"/>
    </xf>
    <xf numFmtId="0" fontId="20" fillId="8" borderId="29" xfId="0" applyFont="1" applyFill="1" applyBorder="1" applyAlignment="1">
      <alignment wrapText="1"/>
    </xf>
    <xf numFmtId="0" fontId="8" fillId="6" borderId="21" xfId="0" applyFont="1" applyFill="1" applyBorder="1" applyAlignment="1">
      <alignment wrapText="1"/>
    </xf>
    <xf numFmtId="0" fontId="8" fillId="5" borderId="11" xfId="0" applyFont="1" applyFill="1" applyBorder="1" applyAlignment="1">
      <alignment wrapText="1"/>
    </xf>
    <xf numFmtId="0" fontId="3" fillId="5" borderId="11" xfId="3" applyFont="1" applyFill="1" applyBorder="1"/>
    <xf numFmtId="0" fontId="3" fillId="13" borderId="13" xfId="3" applyFont="1" applyFill="1" applyBorder="1"/>
    <xf numFmtId="0" fontId="8" fillId="13" borderId="9" xfId="0" applyFont="1" applyFill="1" applyBorder="1" applyAlignment="1">
      <alignment wrapText="1"/>
    </xf>
    <xf numFmtId="0" fontId="3" fillId="0" borderId="0" xfId="3" applyFont="1" applyFill="1" applyBorder="1"/>
    <xf numFmtId="0" fontId="7" fillId="0" borderId="12" xfId="3" applyFont="1" applyBorder="1" applyAlignment="1">
      <alignment horizontal="center" wrapText="1"/>
    </xf>
    <xf numFmtId="0" fontId="7" fillId="0" borderId="29" xfId="3" applyFont="1" applyBorder="1" applyAlignment="1">
      <alignment horizontal="center" wrapText="1"/>
    </xf>
    <xf numFmtId="2" fontId="15" fillId="0" borderId="12" xfId="4" applyNumberFormat="1" applyFont="1" applyBorder="1" applyAlignment="1">
      <alignment wrapText="1"/>
    </xf>
    <xf numFmtId="2" fontId="15" fillId="0" borderId="9" xfId="4" applyNumberFormat="1" applyFont="1" applyBorder="1" applyAlignment="1">
      <alignment wrapText="1"/>
    </xf>
    <xf numFmtId="0" fontId="4" fillId="0" borderId="9" xfId="4" applyFont="1" applyBorder="1" applyAlignment="1">
      <alignment wrapText="1"/>
    </xf>
    <xf numFmtId="0" fontId="4" fillId="0" borderId="9" xfId="4" applyFont="1" applyBorder="1" applyAlignment="1">
      <alignment vertical="top" wrapText="1"/>
    </xf>
    <xf numFmtId="0" fontId="26" fillId="6" borderId="9" xfId="4" applyFont="1" applyFill="1" applyBorder="1" applyAlignment="1">
      <alignment wrapText="1"/>
    </xf>
    <xf numFmtId="0" fontId="26" fillId="5" borderId="9" xfId="4" applyFont="1" applyFill="1" applyBorder="1" applyAlignment="1">
      <alignment wrapText="1"/>
    </xf>
    <xf numFmtId="0" fontId="26" fillId="5" borderId="11" xfId="4" applyFont="1" applyFill="1" applyBorder="1" applyAlignment="1">
      <alignment wrapText="1"/>
    </xf>
    <xf numFmtId="0" fontId="4" fillId="0" borderId="0" xfId="4" applyFont="1" applyFill="1" applyBorder="1" applyAlignment="1">
      <alignment wrapText="1"/>
    </xf>
    <xf numFmtId="0" fontId="3" fillId="0" borderId="0" xfId="0" applyFont="1" applyBorder="1" applyAlignment="1">
      <alignment wrapText="1"/>
    </xf>
    <xf numFmtId="0" fontId="4" fillId="0" borderId="10" xfId="0" applyFont="1" applyBorder="1" applyAlignment="1">
      <alignment wrapText="1"/>
    </xf>
    <xf numFmtId="0" fontId="3" fillId="0" borderId="21" xfId="0" applyFont="1" applyBorder="1" applyAlignment="1">
      <alignment horizontal="left" wrapText="1"/>
    </xf>
    <xf numFmtId="49" fontId="14" fillId="10" borderId="32" xfId="0" applyNumberFormat="1" applyFont="1" applyFill="1" applyBorder="1" applyAlignment="1"/>
  </cellXfs>
  <cellStyles count="6">
    <cellStyle name="Денежный" xfId="2" builtinId="4"/>
    <cellStyle name="Обычный" xfId="0" builtinId="0"/>
    <cellStyle name="Обычный_Лист1" xfId="3"/>
    <cellStyle name="Обычный_Лист1_1" xfId="5"/>
    <cellStyle name="Обычный_Лист1_2" xfId="4"/>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40\C\&#1054;&#1073;&#1085;&#1086;&#1074;&#1099;\&#1044;&#1086;&#1082;&#1091;&#1084;&#1077;&#1085;&#1090;&#1099;%20&#1072;&#1076;&#1084;&#1080;&#1085;&#1080;&#1089;&#1090;&#1088;&#1072;&#1090;&#1086;&#1088;\&#1052;&#1077;&#1089;&#1103;&#1095;&#1085;&#1099;&#1081;%20&#1086;&#1090;&#1095;&#1077;&#1090;\&#1052;&#1077;&#1089;2016xls%20(&#1040;&#1074;&#1090;&#1086;&#1089;&#1086;&#1093;&#1088;&#1072;&#1085;&#1077;&#1085;&#1085;&#1099;&#10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t"/>
      <sheetName val="mo"/>
      <sheetName val="Лист1"/>
      <sheetName val="425"/>
      <sheetName val="125"/>
      <sheetName val="g"/>
      <sheetName val="g1"/>
      <sheetName val="ctm"/>
      <sheetName val="ctr"/>
      <sheetName val="Лист2"/>
      <sheetName val="423"/>
      <sheetName val="177"/>
      <sheetName val="gog"/>
      <sheetName val="МО"/>
      <sheetName val="ВО"/>
      <sheetName val="ЛО"/>
      <sheetName val="СО"/>
      <sheetName val="ГО"/>
      <sheetName val="Лист3"/>
      <sheetName val="Лист4"/>
      <sheetName val="Лист5"/>
    </sheetNames>
    <sheetDataSet>
      <sheetData sheetId="0"/>
      <sheetData sheetId="1">
        <row r="10">
          <cell r="L10">
            <v>428400</v>
          </cell>
          <cell r="M10">
            <v>243997.82</v>
          </cell>
        </row>
        <row r="11">
          <cell r="L11">
            <v>14600</v>
          </cell>
          <cell r="M11">
            <v>4034.7999999999997</v>
          </cell>
        </row>
        <row r="12">
          <cell r="L12">
            <v>893700</v>
          </cell>
        </row>
        <row r="13">
          <cell r="L13">
            <v>10000</v>
          </cell>
          <cell r="M13">
            <v>-39734.529999999992</v>
          </cell>
        </row>
        <row r="14">
          <cell r="L14">
            <v>400000</v>
          </cell>
          <cell r="M14">
            <v>83053.86</v>
          </cell>
        </row>
        <row r="15">
          <cell r="L15">
            <v>712000</v>
          </cell>
          <cell r="M15">
            <v>239575.28</v>
          </cell>
        </row>
        <row r="17">
          <cell r="L17">
            <v>218000</v>
          </cell>
          <cell r="M17">
            <v>56990.38</v>
          </cell>
        </row>
        <row r="18">
          <cell r="L18">
            <v>0</v>
          </cell>
          <cell r="M18">
            <v>0</v>
          </cell>
        </row>
        <row r="19">
          <cell r="L19">
            <v>282500</v>
          </cell>
          <cell r="M19">
            <v>11361.43</v>
          </cell>
        </row>
        <row r="20">
          <cell r="L20">
            <v>498700</v>
          </cell>
          <cell r="M20">
            <v>147575.78</v>
          </cell>
        </row>
        <row r="22">
          <cell r="L22">
            <v>0</v>
          </cell>
          <cell r="M22">
            <v>0</v>
          </cell>
        </row>
        <row r="23">
          <cell r="L23">
            <v>0</v>
          </cell>
          <cell r="M23">
            <v>0</v>
          </cell>
        </row>
        <row r="24">
          <cell r="L24">
            <v>0</v>
          </cell>
          <cell r="M24">
            <v>0</v>
          </cell>
        </row>
        <row r="25">
          <cell r="L25">
            <v>240000</v>
          </cell>
          <cell r="M25">
            <v>118261.23000000001</v>
          </cell>
        </row>
        <row r="27">
          <cell r="L27">
            <v>52064800</v>
          </cell>
        </row>
        <row r="28">
          <cell r="L28">
            <v>50609100</v>
          </cell>
        </row>
        <row r="29">
          <cell r="L29">
            <v>44184900</v>
          </cell>
        </row>
        <row r="30">
          <cell r="L30">
            <v>6424200</v>
          </cell>
          <cell r="M30">
            <v>160000</v>
          </cell>
        </row>
        <row r="31">
          <cell r="L31">
            <v>0</v>
          </cell>
        </row>
        <row r="33">
          <cell r="L33">
            <v>813200</v>
          </cell>
          <cell r="M33">
            <v>0</v>
          </cell>
        </row>
        <row r="36">
          <cell r="L36">
            <v>813200</v>
          </cell>
          <cell r="M36">
            <v>0</v>
          </cell>
        </row>
        <row r="37">
          <cell r="L37">
            <v>0</v>
          </cell>
          <cell r="M37">
            <v>0</v>
          </cell>
        </row>
        <row r="38">
          <cell r="L38">
            <v>0</v>
          </cell>
          <cell r="M38">
            <v>0</v>
          </cell>
        </row>
        <row r="44">
          <cell r="L44">
            <v>63888700</v>
          </cell>
          <cell r="M44">
            <v>22753745.989999998</v>
          </cell>
        </row>
        <row r="45">
          <cell r="L45" t="str">
            <v>гр7</v>
          </cell>
          <cell r="M45" t="str">
            <v>гр17</v>
          </cell>
        </row>
        <row r="46">
          <cell r="L46">
            <v>6424200</v>
          </cell>
          <cell r="M46">
            <v>160000</v>
          </cell>
        </row>
        <row r="47">
          <cell r="L47">
            <v>36554550.350000001</v>
          </cell>
          <cell r="M47">
            <v>14521072.409999998</v>
          </cell>
        </row>
        <row r="48">
          <cell r="L48">
            <v>19744738.350000001</v>
          </cell>
          <cell r="M48">
            <v>7437114.8999999994</v>
          </cell>
        </row>
        <row r="51">
          <cell r="L51">
            <v>1529326.62</v>
          </cell>
          <cell r="M51">
            <v>376116.25</v>
          </cell>
        </row>
        <row r="76">
          <cell r="L76">
            <v>5000</v>
          </cell>
          <cell r="M76">
            <v>0</v>
          </cell>
        </row>
        <row r="77">
          <cell r="L77">
            <v>7000</v>
          </cell>
          <cell r="M77">
            <v>6700</v>
          </cell>
        </row>
        <row r="78">
          <cell r="L78">
            <v>47400</v>
          </cell>
          <cell r="M78">
            <v>0</v>
          </cell>
        </row>
        <row r="79">
          <cell r="L79">
            <v>0</v>
          </cell>
          <cell r="M79">
            <v>0</v>
          </cell>
        </row>
        <row r="85">
          <cell r="L85">
            <v>0</v>
          </cell>
          <cell r="M85">
            <v>0</v>
          </cell>
        </row>
        <row r="86">
          <cell r="L86">
            <v>9000</v>
          </cell>
          <cell r="M86">
            <v>0</v>
          </cell>
        </row>
        <row r="87">
          <cell r="L87">
            <v>31772400</v>
          </cell>
          <cell r="M87">
            <v>12756906.790000001</v>
          </cell>
        </row>
        <row r="88">
          <cell r="L88">
            <v>16258200</v>
          </cell>
          <cell r="M88">
            <v>6167246.2100000009</v>
          </cell>
        </row>
        <row r="89">
          <cell r="L89">
            <v>4797954</v>
          </cell>
          <cell r="M89">
            <v>1743590.57</v>
          </cell>
        </row>
        <row r="90">
          <cell r="L90">
            <v>1417246</v>
          </cell>
          <cell r="M90">
            <v>519913.36</v>
          </cell>
        </row>
        <row r="91">
          <cell r="L91">
            <v>1522326.62</v>
          </cell>
          <cell r="M91">
            <v>369416.25</v>
          </cell>
        </row>
        <row r="93">
          <cell r="L93">
            <v>2020800</v>
          </cell>
          <cell r="M93">
            <v>1776421.19</v>
          </cell>
        </row>
        <row r="94">
          <cell r="L94">
            <v>120000</v>
          </cell>
          <cell r="M94">
            <v>62144.06</v>
          </cell>
        </row>
        <row r="95">
          <cell r="L95">
            <v>100000</v>
          </cell>
          <cell r="M95">
            <v>75729.7</v>
          </cell>
        </row>
        <row r="101">
          <cell r="L101">
            <v>75000</v>
          </cell>
          <cell r="M101">
            <v>8005</v>
          </cell>
        </row>
        <row r="102">
          <cell r="L102">
            <v>473628.21</v>
          </cell>
          <cell r="M102">
            <v>195100.38999999998</v>
          </cell>
        </row>
        <row r="103">
          <cell r="L103">
            <v>1741477.67</v>
          </cell>
          <cell r="M103">
            <v>937047.85999999987</v>
          </cell>
        </row>
        <row r="104">
          <cell r="L104">
            <v>780900</v>
          </cell>
          <cell r="M104">
            <v>68552.25</v>
          </cell>
        </row>
        <row r="105">
          <cell r="L105">
            <v>598957.5</v>
          </cell>
          <cell r="M105">
            <v>438249.95</v>
          </cell>
        </row>
        <row r="106">
          <cell r="L106">
            <v>11000</v>
          </cell>
          <cell r="M106">
            <v>0</v>
          </cell>
        </row>
        <row r="107">
          <cell r="L107">
            <v>890270</v>
          </cell>
          <cell r="M107">
            <v>4240</v>
          </cell>
        </row>
        <row r="108">
          <cell r="L108">
            <v>964640</v>
          </cell>
          <cell r="M108">
            <v>391250</v>
          </cell>
        </row>
        <row r="109">
          <cell r="L109">
            <v>2020800</v>
          </cell>
          <cell r="M109">
            <v>1776421.19</v>
          </cell>
        </row>
        <row r="110">
          <cell r="L110">
            <v>120000</v>
          </cell>
          <cell r="M110">
            <v>62144.06</v>
          </cell>
        </row>
        <row r="111">
          <cell r="L111">
            <v>100000</v>
          </cell>
          <cell r="M111">
            <v>75729.7</v>
          </cell>
        </row>
        <row r="112">
          <cell r="L112">
            <v>0</v>
          </cell>
          <cell r="M112">
            <v>0</v>
          </cell>
        </row>
        <row r="113">
          <cell r="L113">
            <v>0</v>
          </cell>
          <cell r="M113">
            <v>0</v>
          </cell>
        </row>
        <row r="114">
          <cell r="L114">
            <v>23000</v>
          </cell>
          <cell r="M114">
            <v>0</v>
          </cell>
        </row>
        <row r="115">
          <cell r="L115">
            <v>23000</v>
          </cell>
          <cell r="M115">
            <v>0</v>
          </cell>
        </row>
        <row r="116">
          <cell r="L116">
            <v>2800</v>
          </cell>
          <cell r="M116">
            <v>0</v>
          </cell>
        </row>
        <row r="117">
          <cell r="L117">
            <v>2800</v>
          </cell>
          <cell r="M117">
            <v>0</v>
          </cell>
        </row>
        <row r="118">
          <cell r="M118">
            <v>89081.88</v>
          </cell>
        </row>
        <row r="119">
          <cell r="M119">
            <v>144908.49</v>
          </cell>
        </row>
        <row r="120">
          <cell r="L120">
            <v>137785</v>
          </cell>
          <cell r="M120">
            <v>-56126.609999999993</v>
          </cell>
        </row>
        <row r="122">
          <cell r="L122">
            <v>15900</v>
          </cell>
          <cell r="M122">
            <v>0</v>
          </cell>
        </row>
        <row r="123">
          <cell r="M123">
            <v>0</v>
          </cell>
        </row>
        <row r="124">
          <cell r="L124">
            <v>9900</v>
          </cell>
          <cell r="M124">
            <v>0</v>
          </cell>
        </row>
        <row r="125">
          <cell r="L125">
            <v>15000</v>
          </cell>
          <cell r="M125">
            <v>0</v>
          </cell>
        </row>
        <row r="126">
          <cell r="L126">
            <v>4100</v>
          </cell>
          <cell r="M126">
            <v>0</v>
          </cell>
        </row>
        <row r="129">
          <cell r="L129">
            <v>8110</v>
          </cell>
          <cell r="M129">
            <v>0</v>
          </cell>
        </row>
        <row r="130">
          <cell r="L130">
            <v>1580000</v>
          </cell>
          <cell r="M130">
            <v>465993.58</v>
          </cell>
        </row>
        <row r="131">
          <cell r="L131">
            <v>0</v>
          </cell>
          <cell r="M131">
            <v>0</v>
          </cell>
        </row>
        <row r="132">
          <cell r="L132">
            <v>1580000</v>
          </cell>
          <cell r="M132">
            <v>465993.58</v>
          </cell>
        </row>
        <row r="133">
          <cell r="L133">
            <v>760000</v>
          </cell>
          <cell r="M133">
            <v>395907.42</v>
          </cell>
        </row>
        <row r="134">
          <cell r="L134">
            <v>0</v>
          </cell>
          <cell r="M134">
            <v>0</v>
          </cell>
        </row>
        <row r="138">
          <cell r="L138">
            <v>509000</v>
          </cell>
          <cell r="M138">
            <v>23496.16</v>
          </cell>
        </row>
        <row r="139">
          <cell r="L139">
            <v>70000</v>
          </cell>
          <cell r="M139">
            <v>27200</v>
          </cell>
        </row>
        <row r="140">
          <cell r="L140">
            <v>180000</v>
          </cell>
          <cell r="M140">
            <v>2490</v>
          </cell>
        </row>
        <row r="141">
          <cell r="L141">
            <v>930000</v>
          </cell>
          <cell r="M141">
            <v>47252</v>
          </cell>
        </row>
        <row r="142">
          <cell r="L142">
            <v>0</v>
          </cell>
          <cell r="M142">
            <v>0</v>
          </cell>
        </row>
        <row r="143">
          <cell r="L143">
            <v>930000</v>
          </cell>
          <cell r="M143">
            <v>47252</v>
          </cell>
        </row>
        <row r="144">
          <cell r="L144">
            <v>110000</v>
          </cell>
          <cell r="M144">
            <v>30000</v>
          </cell>
        </row>
        <row r="145">
          <cell r="L145">
            <v>0</v>
          </cell>
          <cell r="M145">
            <v>0</v>
          </cell>
        </row>
        <row r="149">
          <cell r="L149">
            <v>5000</v>
          </cell>
          <cell r="M149">
            <v>0</v>
          </cell>
        </row>
        <row r="150">
          <cell r="L150">
            <v>140000</v>
          </cell>
          <cell r="M150">
            <v>0</v>
          </cell>
        </row>
        <row r="151">
          <cell r="L151">
            <v>20000</v>
          </cell>
        </row>
        <row r="152">
          <cell r="L152">
            <v>595000</v>
          </cell>
          <cell r="M152">
            <v>15800</v>
          </cell>
        </row>
        <row r="153">
          <cell r="L153">
            <v>60000</v>
          </cell>
          <cell r="M153">
            <v>1452</v>
          </cell>
        </row>
        <row r="154">
          <cell r="L154">
            <v>1000000</v>
          </cell>
          <cell r="M154">
            <v>0</v>
          </cell>
        </row>
        <row r="155">
          <cell r="L155">
            <v>0</v>
          </cell>
          <cell r="M155">
            <v>0</v>
          </cell>
        </row>
        <row r="156">
          <cell r="L156">
            <v>0</v>
          </cell>
          <cell r="M156">
            <v>0</v>
          </cell>
        </row>
        <row r="157">
          <cell r="L157">
            <v>1000000</v>
          </cell>
          <cell r="M157">
            <v>0</v>
          </cell>
        </row>
        <row r="158">
          <cell r="L158">
            <v>3168490</v>
          </cell>
          <cell r="M158">
            <v>664729</v>
          </cell>
        </row>
        <row r="160">
          <cell r="L160">
            <v>0</v>
          </cell>
          <cell r="M160">
            <v>0</v>
          </cell>
        </row>
        <row r="161">
          <cell r="L161">
            <v>1072490</v>
          </cell>
          <cell r="M161">
            <v>0</v>
          </cell>
        </row>
        <row r="165">
          <cell r="L165" t="str">
            <v>12</v>
          </cell>
          <cell r="M165" t="str">
            <v>22</v>
          </cell>
        </row>
        <row r="166">
          <cell r="L166">
            <v>426100</v>
          </cell>
          <cell r="M166">
            <v>99000</v>
          </cell>
        </row>
        <row r="172">
          <cell r="L172">
            <v>0</v>
          </cell>
          <cell r="M172">
            <v>0</v>
          </cell>
        </row>
        <row r="173">
          <cell r="L173">
            <v>100000</v>
          </cell>
          <cell r="M173">
            <v>115993.5</v>
          </cell>
        </row>
        <row r="178">
          <cell r="L178">
            <v>0</v>
          </cell>
          <cell r="M178">
            <v>0</v>
          </cell>
        </row>
        <row r="179">
          <cell r="L179">
            <v>672300</v>
          </cell>
          <cell r="M179">
            <v>0</v>
          </cell>
        </row>
        <row r="180">
          <cell r="L180">
            <v>0</v>
          </cell>
          <cell r="M180">
            <v>0</v>
          </cell>
        </row>
        <row r="181">
          <cell r="L181">
            <v>1510000</v>
          </cell>
          <cell r="M181">
            <v>111623</v>
          </cell>
        </row>
        <row r="182">
          <cell r="L182">
            <v>0</v>
          </cell>
          <cell r="M182">
            <v>0</v>
          </cell>
        </row>
        <row r="183">
          <cell r="L183">
            <v>1860100</v>
          </cell>
          <cell r="M183">
            <v>462665.46</v>
          </cell>
        </row>
        <row r="184">
          <cell r="L184">
            <v>0</v>
          </cell>
          <cell r="M184">
            <v>0</v>
          </cell>
        </row>
        <row r="185">
          <cell r="L185">
            <v>1810100</v>
          </cell>
          <cell r="M185">
            <v>462665.46</v>
          </cell>
        </row>
        <row r="186">
          <cell r="L186">
            <v>50000</v>
          </cell>
          <cell r="M186">
            <v>0</v>
          </cell>
        </row>
        <row r="187">
          <cell r="L187">
            <v>485000</v>
          </cell>
          <cell r="M187">
            <v>375900.64</v>
          </cell>
        </row>
        <row r="192">
          <cell r="L192">
            <v>50000</v>
          </cell>
          <cell r="M192">
            <v>0</v>
          </cell>
        </row>
        <row r="193">
          <cell r="L193">
            <v>270000</v>
          </cell>
          <cell r="M193">
            <v>0</v>
          </cell>
        </row>
        <row r="194">
          <cell r="L194">
            <v>0</v>
          </cell>
          <cell r="M194">
            <v>0</v>
          </cell>
        </row>
        <row r="195">
          <cell r="L195">
            <v>50000</v>
          </cell>
          <cell r="M195">
            <v>0</v>
          </cell>
        </row>
        <row r="196">
          <cell r="L196">
            <v>3587100</v>
          </cell>
          <cell r="M196">
            <v>961734.48</v>
          </cell>
        </row>
        <row r="197">
          <cell r="L197">
            <v>2887100</v>
          </cell>
          <cell r="M197">
            <v>819238.99</v>
          </cell>
        </row>
        <row r="198">
          <cell r="L198">
            <v>700000</v>
          </cell>
          <cell r="M198">
            <v>142495.49</v>
          </cell>
        </row>
        <row r="199">
          <cell r="L199">
            <v>490000</v>
          </cell>
          <cell r="M199">
            <v>101953.4</v>
          </cell>
        </row>
        <row r="200">
          <cell r="L200">
            <v>200000</v>
          </cell>
          <cell r="M200">
            <v>203652.2</v>
          </cell>
        </row>
        <row r="204">
          <cell r="L204">
            <v>115000</v>
          </cell>
          <cell r="M204">
            <v>0</v>
          </cell>
        </row>
        <row r="205">
          <cell r="L205">
            <v>305000</v>
          </cell>
          <cell r="M205">
            <v>44390</v>
          </cell>
        </row>
        <row r="206">
          <cell r="L206">
            <v>10000</v>
          </cell>
        </row>
        <row r="207">
          <cell r="L207">
            <v>690000</v>
          </cell>
          <cell r="M207">
            <v>142495.49</v>
          </cell>
        </row>
        <row r="208">
          <cell r="L208">
            <v>0</v>
          </cell>
          <cell r="M208">
            <v>0</v>
          </cell>
        </row>
        <row r="209">
          <cell r="L209">
            <v>0</v>
          </cell>
          <cell r="M209">
            <v>0</v>
          </cell>
        </row>
        <row r="210">
          <cell r="L210">
            <v>734000</v>
          </cell>
          <cell r="M210">
            <v>251590</v>
          </cell>
        </row>
        <row r="211">
          <cell r="L211">
            <v>734000</v>
          </cell>
        </row>
        <row r="212">
          <cell r="L212">
            <v>0</v>
          </cell>
          <cell r="M212">
            <v>0</v>
          </cell>
        </row>
        <row r="218">
          <cell r="L218">
            <v>0</v>
          </cell>
          <cell r="M218">
            <v>0</v>
          </cell>
        </row>
        <row r="219">
          <cell r="L219">
            <v>638000</v>
          </cell>
          <cell r="M219">
            <v>220018.16</v>
          </cell>
        </row>
        <row r="220">
          <cell r="L220">
            <v>638000</v>
          </cell>
          <cell r="M220">
            <v>220018.16</v>
          </cell>
        </row>
        <row r="221">
          <cell r="L221">
            <v>0</v>
          </cell>
          <cell r="M221">
            <v>0</v>
          </cell>
        </row>
        <row r="222">
          <cell r="L222">
            <v>0</v>
          </cell>
          <cell r="M222">
            <v>0</v>
          </cell>
        </row>
        <row r="224">
          <cell r="L224">
            <v>120000</v>
          </cell>
          <cell r="M224">
            <v>39100</v>
          </cell>
        </row>
        <row r="227">
          <cell r="L227">
            <v>46000</v>
          </cell>
          <cell r="M227">
            <v>14400</v>
          </cell>
        </row>
        <row r="228">
          <cell r="L228">
            <v>10000</v>
          </cell>
          <cell r="M228">
            <v>0</v>
          </cell>
        </row>
        <row r="230">
          <cell r="L230">
            <v>412500</v>
          </cell>
          <cell r="M230">
            <v>136382.41</v>
          </cell>
        </row>
        <row r="231">
          <cell r="L231">
            <v>402500</v>
          </cell>
          <cell r="M231">
            <v>136382.41</v>
          </cell>
        </row>
        <row r="232">
          <cell r="L232">
            <v>10000</v>
          </cell>
          <cell r="M232">
            <v>0</v>
          </cell>
        </row>
        <row r="233">
          <cell r="L233">
            <v>25000</v>
          </cell>
        </row>
        <row r="234">
          <cell r="L234">
            <v>217500</v>
          </cell>
          <cell r="M234">
            <v>60248</v>
          </cell>
        </row>
        <row r="238">
          <cell r="L238">
            <v>102000</v>
          </cell>
          <cell r="M238">
            <v>30000</v>
          </cell>
        </row>
        <row r="239">
          <cell r="L239">
            <v>0</v>
          </cell>
          <cell r="M239">
            <v>0</v>
          </cell>
        </row>
        <row r="240">
          <cell r="L240">
            <v>0</v>
          </cell>
          <cell r="M240">
            <v>0</v>
          </cell>
        </row>
        <row r="241">
          <cell r="L241">
            <v>7239600</v>
          </cell>
          <cell r="M241">
            <v>1567575.1</v>
          </cell>
        </row>
        <row r="242">
          <cell r="L242">
            <v>7239600</v>
          </cell>
          <cell r="M242">
            <v>1567575.1</v>
          </cell>
        </row>
        <row r="243">
          <cell r="L243">
            <v>65990750</v>
          </cell>
          <cell r="M243">
            <v>19930992.780000001</v>
          </cell>
        </row>
        <row r="245">
          <cell r="L245">
            <v>7239600</v>
          </cell>
          <cell r="M245">
            <v>1567575.1</v>
          </cell>
        </row>
        <row r="246">
          <cell r="L246">
            <v>-2102050</v>
          </cell>
          <cell r="M246">
            <v>2822753.2099999986</v>
          </cell>
        </row>
        <row r="253">
          <cell r="L253">
            <v>-63888700</v>
          </cell>
        </row>
        <row r="254">
          <cell r="L254">
            <v>65990750</v>
          </cell>
          <cell r="M254">
            <v>20280594.57</v>
          </cell>
        </row>
        <row r="255">
          <cell r="L255">
            <v>1</v>
          </cell>
        </row>
        <row r="257">
          <cell r="L257" t="str">
            <v>гр7</v>
          </cell>
          <cell r="M257" t="str">
            <v>гр17</v>
          </cell>
        </row>
        <row r="259">
          <cell r="L259">
            <v>-6424200</v>
          </cell>
          <cell r="M259">
            <v>-160000</v>
          </cell>
        </row>
        <row r="261">
          <cell r="L261" t="str">
            <v>план</v>
          </cell>
          <cell r="M261" t="str">
            <v>исполнение</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H708"/>
  <sheetViews>
    <sheetView tabSelected="1" workbookViewId="0">
      <selection activeCell="E9" sqref="E9"/>
    </sheetView>
  </sheetViews>
  <sheetFormatPr defaultRowHeight="15"/>
  <cols>
    <col min="1" max="1" width="41" customWidth="1"/>
    <col min="2" max="2" width="30.28515625" customWidth="1"/>
    <col min="3" max="3" width="18.5703125" customWidth="1"/>
    <col min="4" max="4" width="18.42578125" customWidth="1"/>
    <col min="5" max="5" width="18.7109375" customWidth="1"/>
    <col min="6" max="6" width="18.140625" customWidth="1"/>
    <col min="7" max="8" width="18.28515625" customWidth="1"/>
  </cols>
  <sheetData>
    <row r="2" spans="1:8" ht="18">
      <c r="F2" s="350" t="s">
        <v>850</v>
      </c>
    </row>
    <row r="3" spans="1:8" ht="15.75">
      <c r="F3" s="351" t="s">
        <v>851</v>
      </c>
    </row>
    <row r="4" spans="1:8" ht="15.75">
      <c r="F4" s="352"/>
      <c r="G4" s="353" t="s">
        <v>852</v>
      </c>
    </row>
    <row r="5" spans="1:8" ht="16.5" thickBot="1">
      <c r="F5" s="345"/>
      <c r="G5" s="349" t="s">
        <v>886</v>
      </c>
    </row>
    <row r="6" spans="1:8" ht="15.75" customHeight="1">
      <c r="A6" s="365" t="s">
        <v>0</v>
      </c>
      <c r="B6" s="365"/>
      <c r="C6" s="365"/>
      <c r="D6" s="365"/>
      <c r="E6" s="365"/>
      <c r="F6" s="365"/>
      <c r="G6" s="366"/>
      <c r="H6" s="1" t="s">
        <v>1</v>
      </c>
    </row>
    <row r="7" spans="1:8">
      <c r="A7" s="367" t="s">
        <v>853</v>
      </c>
      <c r="B7" s="367"/>
      <c r="C7" s="367"/>
      <c r="D7" s="367"/>
      <c r="E7" s="367"/>
      <c r="F7" s="368" t="s">
        <v>2</v>
      </c>
      <c r="G7" s="369"/>
      <c r="H7" s="2" t="s">
        <v>3</v>
      </c>
    </row>
    <row r="8" spans="1:8">
      <c r="A8" s="3" t="s">
        <v>4</v>
      </c>
      <c r="G8" s="4" t="s">
        <v>5</v>
      </c>
      <c r="H8" s="5">
        <v>39609</v>
      </c>
    </row>
    <row r="9" spans="1:8" ht="15.75">
      <c r="A9" s="9" t="s">
        <v>6</v>
      </c>
      <c r="B9" s="6" t="s">
        <v>7</v>
      </c>
      <c r="C9" s="9"/>
      <c r="D9" s="7"/>
      <c r="E9" s="7"/>
      <c r="F9" s="7"/>
      <c r="G9" s="7"/>
      <c r="H9" s="8"/>
    </row>
    <row r="10" spans="1:8">
      <c r="A10" s="370" t="s">
        <v>8</v>
      </c>
      <c r="B10" s="370"/>
      <c r="C10" s="370"/>
      <c r="D10" s="370"/>
      <c r="E10" s="370"/>
      <c r="F10" s="370"/>
      <c r="G10" s="370"/>
      <c r="H10" s="8"/>
    </row>
    <row r="11" spans="1:8">
      <c r="A11" s="9" t="s">
        <v>9</v>
      </c>
      <c r="B11" s="9"/>
      <c r="D11" t="s">
        <v>10</v>
      </c>
      <c r="G11" s="4" t="s">
        <v>11</v>
      </c>
      <c r="H11" s="8"/>
    </row>
    <row r="12" spans="1:8" ht="15.75" thickBot="1">
      <c r="A12" s="9" t="s">
        <v>12</v>
      </c>
      <c r="B12" s="9"/>
      <c r="G12" s="4" t="s">
        <v>13</v>
      </c>
      <c r="H12" s="10">
        <v>383</v>
      </c>
    </row>
    <row r="13" spans="1:8" ht="15" customHeight="1">
      <c r="A13" s="371" t="s">
        <v>14</v>
      </c>
      <c r="B13" s="373" t="s">
        <v>15</v>
      </c>
      <c r="C13" s="374" t="s">
        <v>16</v>
      </c>
      <c r="D13" s="375"/>
      <c r="E13" s="376"/>
      <c r="F13" s="374" t="s">
        <v>17</v>
      </c>
      <c r="G13" s="375"/>
      <c r="H13" s="376"/>
    </row>
    <row r="14" spans="1:8" ht="51">
      <c r="A14" s="372"/>
      <c r="B14" s="360"/>
      <c r="C14" s="11" t="s">
        <v>18</v>
      </c>
      <c r="D14" s="12" t="s">
        <v>19</v>
      </c>
      <c r="E14" s="13" t="s">
        <v>20</v>
      </c>
      <c r="F14" s="11" t="s">
        <v>18</v>
      </c>
      <c r="G14" s="12" t="s">
        <v>21</v>
      </c>
      <c r="H14" s="13" t="s">
        <v>20</v>
      </c>
    </row>
    <row r="15" spans="1:8">
      <c r="A15" s="14"/>
      <c r="B15" s="15"/>
      <c r="C15" s="16" t="s">
        <v>22</v>
      </c>
      <c r="D15" s="16">
        <v>11</v>
      </c>
      <c r="E15" s="17">
        <v>12</v>
      </c>
      <c r="F15" s="16" t="s">
        <v>23</v>
      </c>
      <c r="G15" s="16">
        <v>21</v>
      </c>
      <c r="H15" s="17">
        <v>22</v>
      </c>
    </row>
    <row r="16" spans="1:8" ht="16.5">
      <c r="A16" s="18" t="s">
        <v>24</v>
      </c>
      <c r="B16" s="19" t="s">
        <v>25</v>
      </c>
      <c r="C16" s="20">
        <f>D16+E16</f>
        <v>194304500</v>
      </c>
      <c r="D16" s="21">
        <f>SUM(D17:D89)</f>
        <v>37323600</v>
      </c>
      <c r="E16" s="21">
        <f>SUM(E17:E89)</f>
        <v>156980900</v>
      </c>
      <c r="F16" s="20">
        <f>SUM(F17:F89)</f>
        <v>14298304.639999999</v>
      </c>
      <c r="G16" s="21">
        <f>SUM(G17:G89)</f>
        <v>13273188.590000002</v>
      </c>
      <c r="H16" s="21">
        <f>SUM(H17:H89)</f>
        <v>1025116.05</v>
      </c>
    </row>
    <row r="17" spans="1:8" ht="116.25" customHeight="1">
      <c r="A17" s="377" t="s">
        <v>26</v>
      </c>
      <c r="B17" s="22" t="s">
        <v>27</v>
      </c>
      <c r="C17" s="23">
        <f>D17+E17</f>
        <v>23118300</v>
      </c>
      <c r="D17" s="24">
        <v>22689900</v>
      </c>
      <c r="E17" s="25">
        <f>[1]mo!L10</f>
        <v>428400</v>
      </c>
      <c r="F17" s="23">
        <f t="shared" ref="F17:F112" si="0">G17+H17</f>
        <v>8539949.1199999992</v>
      </c>
      <c r="G17" s="24">
        <v>8295951.2999999998</v>
      </c>
      <c r="H17" s="25">
        <f>[1]mo!M10</f>
        <v>243997.82</v>
      </c>
    </row>
    <row r="18" spans="1:8" ht="16.5">
      <c r="A18" s="26"/>
      <c r="B18" s="22" t="s">
        <v>28</v>
      </c>
      <c r="C18" s="23">
        <f t="shared" ref="C18:C112" si="1">D18+E18</f>
        <v>35100</v>
      </c>
      <c r="D18" s="24">
        <v>20500</v>
      </c>
      <c r="E18" s="25">
        <f>[1]mo!L11</f>
        <v>14600</v>
      </c>
      <c r="F18" s="23">
        <f t="shared" si="0"/>
        <v>7950.12</v>
      </c>
      <c r="G18" s="24">
        <v>3915.32</v>
      </c>
      <c r="H18" s="25">
        <f>[1]mo!M11</f>
        <v>4034.7999999999997</v>
      </c>
    </row>
    <row r="19" spans="1:8" ht="115.5">
      <c r="A19" s="377" t="s">
        <v>29</v>
      </c>
      <c r="B19" s="22" t="s">
        <v>30</v>
      </c>
      <c r="C19" s="23">
        <f t="shared" si="1"/>
        <v>893700</v>
      </c>
      <c r="D19" s="24"/>
      <c r="E19" s="25">
        <f>[1]mo!L12</f>
        <v>893700</v>
      </c>
      <c r="F19" s="23">
        <f t="shared" si="0"/>
        <v>0</v>
      </c>
      <c r="G19" s="24"/>
      <c r="H19" s="25"/>
    </row>
    <row r="20" spans="1:8" ht="51.75">
      <c r="A20" s="377" t="s">
        <v>31</v>
      </c>
      <c r="B20" s="22" t="s">
        <v>32</v>
      </c>
      <c r="C20" s="23">
        <f t="shared" si="1"/>
        <v>17900</v>
      </c>
      <c r="D20" s="24">
        <v>7900</v>
      </c>
      <c r="E20" s="25">
        <f>[1]mo!L13</f>
        <v>10000</v>
      </c>
      <c r="F20" s="23">
        <f t="shared" si="0"/>
        <v>-7869.8299999999908</v>
      </c>
      <c r="G20" s="24">
        <v>31864.7</v>
      </c>
      <c r="H20" s="25">
        <f>[1]mo!M13</f>
        <v>-39734.529999999992</v>
      </c>
    </row>
    <row r="21" spans="1:8" ht="256.5" customHeight="1">
      <c r="A21" s="378" t="s">
        <v>33</v>
      </c>
      <c r="B21" s="22" t="s">
        <v>34</v>
      </c>
      <c r="C21" s="23">
        <f t="shared" si="1"/>
        <v>400000</v>
      </c>
      <c r="D21" s="24"/>
      <c r="E21" s="25">
        <f>[1]mo!L14</f>
        <v>400000</v>
      </c>
      <c r="F21" s="23">
        <f t="shared" si="0"/>
        <v>83053.86</v>
      </c>
      <c r="G21" s="24"/>
      <c r="H21" s="25">
        <f>[1]mo!M14</f>
        <v>83053.86</v>
      </c>
    </row>
    <row r="22" spans="1:8" ht="95.25" customHeight="1">
      <c r="A22" s="379" t="s">
        <v>35</v>
      </c>
      <c r="B22" s="22" t="s">
        <v>36</v>
      </c>
      <c r="C22" s="23">
        <f t="shared" si="1"/>
        <v>0</v>
      </c>
      <c r="D22" s="24"/>
      <c r="E22" s="25"/>
      <c r="F22" s="23">
        <f t="shared" si="0"/>
        <v>0</v>
      </c>
      <c r="G22" s="24"/>
      <c r="H22" s="25"/>
    </row>
    <row r="23" spans="1:8" ht="16.5">
      <c r="A23" s="379"/>
      <c r="B23" s="22" t="s">
        <v>37</v>
      </c>
      <c r="C23" s="23">
        <f>D23+E23</f>
        <v>712000</v>
      </c>
      <c r="D23" s="24"/>
      <c r="E23" s="25">
        <f>[1]mo!L15</f>
        <v>712000</v>
      </c>
      <c r="F23" s="23">
        <f t="shared" si="0"/>
        <v>239575.28</v>
      </c>
      <c r="G23" s="24"/>
      <c r="H23" s="25">
        <f>[1]mo!M15</f>
        <v>239575.28</v>
      </c>
    </row>
    <row r="24" spans="1:8" ht="16.5">
      <c r="A24" s="379"/>
      <c r="B24" s="22" t="s">
        <v>38</v>
      </c>
      <c r="C24" s="23">
        <f>D24+E24</f>
        <v>0</v>
      </c>
      <c r="D24" s="24"/>
      <c r="E24" s="25">
        <f>[1]mo!L16</f>
        <v>0</v>
      </c>
      <c r="F24" s="23">
        <f t="shared" si="0"/>
        <v>0</v>
      </c>
      <c r="G24" s="24"/>
      <c r="H24" s="25">
        <f>[1]mo!M16</f>
        <v>0</v>
      </c>
    </row>
    <row r="25" spans="1:8" ht="16.5">
      <c r="A25" s="379"/>
      <c r="B25" s="22" t="s">
        <v>39</v>
      </c>
      <c r="C25" s="23">
        <f>D25+E25</f>
        <v>218000</v>
      </c>
      <c r="D25" s="24"/>
      <c r="E25" s="25">
        <f>[1]mo!L17</f>
        <v>218000</v>
      </c>
      <c r="F25" s="23">
        <f t="shared" si="0"/>
        <v>56990.38</v>
      </c>
      <c r="G25" s="24"/>
      <c r="H25" s="25">
        <f>[1]mo!M17</f>
        <v>56990.38</v>
      </c>
    </row>
    <row r="26" spans="1:8" ht="16.5">
      <c r="A26" s="379"/>
      <c r="B26" s="22" t="s">
        <v>40</v>
      </c>
      <c r="C26" s="23">
        <f>D26+E26</f>
        <v>0</v>
      </c>
      <c r="D26" s="24"/>
      <c r="E26" s="25">
        <f>[1]mo!L18</f>
        <v>0</v>
      </c>
      <c r="F26" s="23">
        <f t="shared" si="0"/>
        <v>0</v>
      </c>
      <c r="G26" s="24"/>
      <c r="H26" s="25">
        <f>[1]mo!M18</f>
        <v>0</v>
      </c>
    </row>
    <row r="27" spans="1:8" ht="39">
      <c r="A27" s="379" t="s">
        <v>41</v>
      </c>
      <c r="B27" s="22" t="s">
        <v>42</v>
      </c>
      <c r="C27" s="23">
        <f>D27</f>
        <v>0</v>
      </c>
      <c r="D27" s="24"/>
      <c r="E27" s="25"/>
      <c r="F27" s="23">
        <f>G27</f>
        <v>0</v>
      </c>
      <c r="G27" s="24"/>
      <c r="H27" s="25"/>
    </row>
    <row r="28" spans="1:8" ht="39">
      <c r="A28" s="377" t="s">
        <v>43</v>
      </c>
      <c r="B28" s="22" t="s">
        <v>44</v>
      </c>
      <c r="C28" s="23">
        <f t="shared" si="1"/>
        <v>0</v>
      </c>
      <c r="D28" s="24"/>
      <c r="E28" s="25"/>
      <c r="F28" s="23">
        <f t="shared" si="0"/>
        <v>0</v>
      </c>
      <c r="G28" s="24"/>
      <c r="H28" s="25"/>
    </row>
    <row r="29" spans="1:8" ht="51.75">
      <c r="A29" s="377" t="s">
        <v>45</v>
      </c>
      <c r="B29" s="22" t="s">
        <v>46</v>
      </c>
      <c r="C29" s="23">
        <f t="shared" si="1"/>
        <v>0</v>
      </c>
      <c r="D29" s="24"/>
      <c r="E29" s="25"/>
      <c r="F29" s="23">
        <f t="shared" si="0"/>
        <v>0</v>
      </c>
      <c r="G29" s="24"/>
      <c r="H29" s="25"/>
    </row>
    <row r="30" spans="1:8" ht="51.75">
      <c r="A30" s="377" t="s">
        <v>47</v>
      </c>
      <c r="B30" s="22" t="s">
        <v>48</v>
      </c>
      <c r="C30" s="23">
        <f t="shared" si="1"/>
        <v>0</v>
      </c>
      <c r="D30" s="24"/>
      <c r="E30" s="25"/>
      <c r="F30" s="23">
        <f t="shared" si="0"/>
        <v>0</v>
      </c>
      <c r="G30" s="24"/>
      <c r="H30" s="25"/>
    </row>
    <row r="31" spans="1:8" ht="26.25">
      <c r="A31" s="377" t="s">
        <v>49</v>
      </c>
      <c r="B31" s="22" t="s">
        <v>50</v>
      </c>
      <c r="C31" s="23">
        <f t="shared" si="1"/>
        <v>0</v>
      </c>
      <c r="D31" s="24"/>
      <c r="E31" s="25"/>
      <c r="F31" s="23">
        <f>G31</f>
        <v>0</v>
      </c>
      <c r="G31" s="24"/>
      <c r="H31" s="25"/>
    </row>
    <row r="32" spans="1:8" ht="26.25">
      <c r="A32" s="377" t="s">
        <v>51</v>
      </c>
      <c r="B32" s="22" t="s">
        <v>52</v>
      </c>
      <c r="C32" s="23">
        <f t="shared" si="1"/>
        <v>2385000</v>
      </c>
      <c r="D32" s="24">
        <v>2385000</v>
      </c>
      <c r="E32" s="25"/>
      <c r="F32" s="23">
        <f t="shared" si="0"/>
        <v>1100304.55</v>
      </c>
      <c r="G32" s="24">
        <v>1100304.55</v>
      </c>
      <c r="H32" s="25"/>
    </row>
    <row r="33" spans="1:8" ht="51.75">
      <c r="A33" s="377" t="s">
        <v>53</v>
      </c>
      <c r="B33" s="22" t="s">
        <v>54</v>
      </c>
      <c r="C33" s="23">
        <f t="shared" si="1"/>
        <v>0</v>
      </c>
      <c r="D33" s="24"/>
      <c r="E33" s="25"/>
      <c r="F33" s="23">
        <f t="shared" si="0"/>
        <v>0</v>
      </c>
      <c r="G33" s="24"/>
      <c r="H33" s="25"/>
    </row>
    <row r="34" spans="1:8" ht="51.75">
      <c r="A34" s="377" t="s">
        <v>55</v>
      </c>
      <c r="B34" s="22" t="s">
        <v>56</v>
      </c>
      <c r="C34" s="23">
        <f t="shared" si="1"/>
        <v>282500</v>
      </c>
      <c r="D34" s="24"/>
      <c r="E34" s="25">
        <f>[1]mo!L19</f>
        <v>282500</v>
      </c>
      <c r="F34" s="23">
        <f t="shared" si="0"/>
        <v>11361.43</v>
      </c>
      <c r="G34" s="24"/>
      <c r="H34" s="25">
        <f>[1]mo!M19</f>
        <v>11361.43</v>
      </c>
    </row>
    <row r="35" spans="1:8" ht="16.5">
      <c r="A35" s="377" t="s">
        <v>57</v>
      </c>
      <c r="B35" s="22" t="s">
        <v>58</v>
      </c>
      <c r="C35" s="23">
        <f t="shared" si="1"/>
        <v>0</v>
      </c>
      <c r="D35" s="24"/>
      <c r="E35" s="25"/>
      <c r="F35" s="23">
        <f t="shared" si="0"/>
        <v>0</v>
      </c>
      <c r="G35" s="24"/>
      <c r="H35" s="25"/>
    </row>
    <row r="36" spans="1:8" ht="16.5">
      <c r="A36" s="380" t="s">
        <v>59</v>
      </c>
      <c r="B36" s="22" t="s">
        <v>60</v>
      </c>
      <c r="C36" s="23">
        <f t="shared" si="1"/>
        <v>0</v>
      </c>
      <c r="D36" s="24"/>
      <c r="E36" s="25"/>
      <c r="F36" s="23">
        <f t="shared" si="0"/>
        <v>0</v>
      </c>
      <c r="G36" s="24"/>
      <c r="H36" s="25"/>
    </row>
    <row r="37" spans="1:8" ht="16.5">
      <c r="A37" s="380"/>
      <c r="B37" s="22" t="s">
        <v>61</v>
      </c>
      <c r="C37" s="23">
        <f>D37+E37</f>
        <v>0</v>
      </c>
      <c r="D37" s="24"/>
      <c r="E37" s="25"/>
      <c r="F37" s="23">
        <f>G37+H37</f>
        <v>0</v>
      </c>
      <c r="G37" s="24"/>
      <c r="H37" s="25"/>
    </row>
    <row r="38" spans="1:8" ht="77.25">
      <c r="A38" s="377" t="s">
        <v>62</v>
      </c>
      <c r="B38" s="22" t="s">
        <v>63</v>
      </c>
      <c r="C38" s="23">
        <f t="shared" si="1"/>
        <v>498700</v>
      </c>
      <c r="D38" s="24"/>
      <c r="E38" s="25">
        <f>[1]mo!L20</f>
        <v>498700</v>
      </c>
      <c r="F38" s="23">
        <f t="shared" si="0"/>
        <v>147575.78</v>
      </c>
      <c r="G38" s="24"/>
      <c r="H38" s="25">
        <f>[1]mo!M20</f>
        <v>147575.78</v>
      </c>
    </row>
    <row r="39" spans="1:8" ht="77.25">
      <c r="A39" s="377" t="s">
        <v>64</v>
      </c>
      <c r="B39" s="22" t="s">
        <v>65</v>
      </c>
      <c r="C39" s="23">
        <f t="shared" si="1"/>
        <v>0</v>
      </c>
      <c r="D39" s="24"/>
      <c r="E39" s="25">
        <f>[1]mo!L22</f>
        <v>0</v>
      </c>
      <c r="F39" s="23">
        <f t="shared" si="0"/>
        <v>0</v>
      </c>
      <c r="G39" s="24"/>
      <c r="H39" s="25">
        <f>[1]mo!M22</f>
        <v>0</v>
      </c>
    </row>
    <row r="40" spans="1:8" ht="26.25">
      <c r="A40" s="377" t="s">
        <v>66</v>
      </c>
      <c r="B40" s="22" t="s">
        <v>67</v>
      </c>
      <c r="C40" s="23">
        <f t="shared" si="1"/>
        <v>0</v>
      </c>
      <c r="D40" s="24"/>
      <c r="E40" s="25"/>
      <c r="F40" s="23">
        <f t="shared" si="0"/>
        <v>0</v>
      </c>
      <c r="G40" s="24"/>
      <c r="H40" s="25"/>
    </row>
    <row r="41" spans="1:8" ht="39">
      <c r="A41" s="377" t="s">
        <v>68</v>
      </c>
      <c r="B41" s="22" t="s">
        <v>69</v>
      </c>
      <c r="C41" s="23">
        <f t="shared" si="1"/>
        <v>0</v>
      </c>
      <c r="D41" s="24"/>
      <c r="E41" s="25"/>
      <c r="F41" s="23">
        <f t="shared" si="0"/>
        <v>0</v>
      </c>
      <c r="G41" s="24"/>
      <c r="H41" s="25"/>
    </row>
    <row r="42" spans="1:8" ht="76.5">
      <c r="A42" s="378" t="s">
        <v>70</v>
      </c>
      <c r="B42" s="22" t="s">
        <v>71</v>
      </c>
      <c r="C42" s="23">
        <f t="shared" si="1"/>
        <v>1300000</v>
      </c>
      <c r="D42" s="24">
        <v>1300000</v>
      </c>
      <c r="E42" s="25"/>
      <c r="F42" s="23">
        <f t="shared" si="0"/>
        <v>328339.40000000002</v>
      </c>
      <c r="G42" s="24">
        <v>328339.40000000002</v>
      </c>
      <c r="H42" s="25"/>
    </row>
    <row r="43" spans="1:8" ht="51">
      <c r="A43" s="378" t="s">
        <v>72</v>
      </c>
      <c r="B43" s="22" t="s">
        <v>73</v>
      </c>
      <c r="C43" s="23">
        <f t="shared" si="1"/>
        <v>130000</v>
      </c>
      <c r="D43" s="24">
        <v>130000</v>
      </c>
      <c r="E43" s="25"/>
      <c r="F43" s="23">
        <f>G43</f>
        <v>3500</v>
      </c>
      <c r="G43" s="24">
        <v>3500</v>
      </c>
      <c r="H43" s="25"/>
    </row>
    <row r="44" spans="1:8" ht="114.75">
      <c r="A44" s="378" t="s">
        <v>74</v>
      </c>
      <c r="B44" s="22" t="s">
        <v>75</v>
      </c>
      <c r="C44" s="23">
        <f t="shared" si="1"/>
        <v>0</v>
      </c>
      <c r="D44" s="24"/>
      <c r="E44" s="25"/>
      <c r="F44" s="23">
        <f t="shared" si="0"/>
        <v>0</v>
      </c>
      <c r="G44" s="24"/>
      <c r="H44" s="25"/>
    </row>
    <row r="45" spans="1:8" ht="51.75">
      <c r="A45" s="377" t="s">
        <v>76</v>
      </c>
      <c r="B45" s="22" t="s">
        <v>77</v>
      </c>
      <c r="C45" s="23">
        <f t="shared" si="1"/>
        <v>0</v>
      </c>
      <c r="D45" s="24"/>
      <c r="E45" s="25"/>
      <c r="F45" s="23">
        <f t="shared" si="0"/>
        <v>0</v>
      </c>
      <c r="G45" s="24"/>
      <c r="H45" s="25"/>
    </row>
    <row r="46" spans="1:8" ht="39">
      <c r="A46" s="377" t="s">
        <v>78</v>
      </c>
      <c r="B46" s="22" t="s">
        <v>79</v>
      </c>
      <c r="C46" s="23">
        <f t="shared" si="1"/>
        <v>0</v>
      </c>
      <c r="D46" s="24"/>
      <c r="E46" s="25"/>
      <c r="F46" s="23">
        <f t="shared" si="0"/>
        <v>0</v>
      </c>
      <c r="G46" s="24"/>
      <c r="H46" s="25"/>
    </row>
    <row r="47" spans="1:8" ht="16.5">
      <c r="A47" s="377" t="s">
        <v>80</v>
      </c>
      <c r="B47" s="22" t="s">
        <v>81</v>
      </c>
      <c r="C47" s="23">
        <f t="shared" si="1"/>
        <v>0</v>
      </c>
      <c r="D47" s="24"/>
      <c r="E47" s="25"/>
      <c r="F47" s="23">
        <f t="shared" si="0"/>
        <v>0</v>
      </c>
      <c r="G47" s="24"/>
      <c r="H47" s="25"/>
    </row>
    <row r="48" spans="1:8" ht="39">
      <c r="A48" s="377" t="s">
        <v>82</v>
      </c>
      <c r="B48" s="22" t="s">
        <v>83</v>
      </c>
      <c r="C48" s="23">
        <f t="shared" si="1"/>
        <v>0</v>
      </c>
      <c r="D48" s="24"/>
      <c r="E48" s="25">
        <f>[1]mo!L23</f>
        <v>0</v>
      </c>
      <c r="F48" s="23">
        <f t="shared" si="0"/>
        <v>0</v>
      </c>
      <c r="G48" s="24"/>
      <c r="H48" s="25">
        <f>[1]mo!M23</f>
        <v>0</v>
      </c>
    </row>
    <row r="49" spans="1:8" ht="16.5">
      <c r="A49" s="377" t="s">
        <v>84</v>
      </c>
      <c r="B49" s="22" t="s">
        <v>85</v>
      </c>
      <c r="C49" s="23">
        <f t="shared" si="1"/>
        <v>0</v>
      </c>
      <c r="D49" s="24"/>
      <c r="E49" s="25"/>
      <c r="F49" s="23">
        <f t="shared" si="0"/>
        <v>0</v>
      </c>
      <c r="G49" s="24"/>
      <c r="H49" s="25"/>
    </row>
    <row r="50" spans="1:8" ht="39">
      <c r="A50" s="377" t="s">
        <v>86</v>
      </c>
      <c r="B50" s="22" t="s">
        <v>87</v>
      </c>
      <c r="C50" s="23">
        <f t="shared" si="1"/>
        <v>0</v>
      </c>
      <c r="D50" s="24"/>
      <c r="E50" s="25"/>
      <c r="F50" s="23">
        <f t="shared" si="0"/>
        <v>0</v>
      </c>
      <c r="G50" s="24"/>
      <c r="H50" s="25"/>
    </row>
    <row r="51" spans="1:8" ht="102.75">
      <c r="A51" s="377" t="s">
        <v>88</v>
      </c>
      <c r="B51" s="22" t="s">
        <v>89</v>
      </c>
      <c r="C51" s="23">
        <f t="shared" si="1"/>
        <v>0</v>
      </c>
      <c r="D51" s="24"/>
      <c r="E51" s="25"/>
      <c r="F51" s="23">
        <f t="shared" si="0"/>
        <v>0</v>
      </c>
      <c r="G51" s="24"/>
      <c r="H51" s="25"/>
    </row>
    <row r="52" spans="1:8" ht="102.75">
      <c r="A52" s="377" t="s">
        <v>90</v>
      </c>
      <c r="B52" s="22" t="s">
        <v>91</v>
      </c>
      <c r="C52" s="23">
        <f t="shared" si="1"/>
        <v>0</v>
      </c>
      <c r="D52" s="24"/>
      <c r="E52" s="25"/>
      <c r="F52" s="23">
        <f t="shared" si="0"/>
        <v>0</v>
      </c>
      <c r="G52" s="24"/>
      <c r="H52" s="25"/>
    </row>
    <row r="53" spans="1:8" ht="90">
      <c r="A53" s="377" t="s">
        <v>92</v>
      </c>
      <c r="B53" s="22" t="s">
        <v>93</v>
      </c>
      <c r="C53" s="23">
        <f t="shared" si="1"/>
        <v>0</v>
      </c>
      <c r="D53" s="24"/>
      <c r="E53" s="25"/>
      <c r="F53" s="23">
        <f t="shared" si="0"/>
        <v>0</v>
      </c>
      <c r="G53" s="24"/>
      <c r="H53" s="25"/>
    </row>
    <row r="54" spans="1:8" ht="77.25">
      <c r="A54" s="377" t="s">
        <v>94</v>
      </c>
      <c r="B54" s="22" t="s">
        <v>95</v>
      </c>
      <c r="C54" s="23">
        <f t="shared" si="1"/>
        <v>410000</v>
      </c>
      <c r="D54" s="24">
        <v>410000</v>
      </c>
      <c r="E54" s="25"/>
      <c r="F54" s="23">
        <f>G54</f>
        <v>159266.28</v>
      </c>
      <c r="G54" s="24">
        <v>159266.28</v>
      </c>
      <c r="H54" s="25"/>
    </row>
    <row r="55" spans="1:8" ht="77.25">
      <c r="A55" s="377" t="s">
        <v>96</v>
      </c>
      <c r="B55" s="22" t="s">
        <v>97</v>
      </c>
      <c r="C55" s="23">
        <f t="shared" si="1"/>
        <v>260500</v>
      </c>
      <c r="D55" s="24">
        <v>260500</v>
      </c>
      <c r="E55" s="25">
        <f>[1]mo!L24</f>
        <v>0</v>
      </c>
      <c r="F55" s="23">
        <f>G55+H55</f>
        <v>11361.46</v>
      </c>
      <c r="G55" s="27">
        <v>11361.46</v>
      </c>
      <c r="H55" s="25">
        <f>[1]mo!M24</f>
        <v>0</v>
      </c>
    </row>
    <row r="56" spans="1:8" ht="77.25">
      <c r="A56" s="377" t="s">
        <v>98</v>
      </c>
      <c r="B56" s="22" t="s">
        <v>99</v>
      </c>
      <c r="C56" s="23">
        <f t="shared" si="1"/>
        <v>1480200</v>
      </c>
      <c r="D56" s="24">
        <v>1480200</v>
      </c>
      <c r="E56" s="25"/>
      <c r="F56" s="23">
        <f t="shared" si="0"/>
        <v>311601.12</v>
      </c>
      <c r="G56" s="24">
        <v>311601.12</v>
      </c>
      <c r="H56" s="25"/>
    </row>
    <row r="57" spans="1:8" ht="64.5">
      <c r="A57" s="377" t="s">
        <v>100</v>
      </c>
      <c r="B57" s="22" t="s">
        <v>101</v>
      </c>
      <c r="C57" s="23">
        <f t="shared" si="1"/>
        <v>240000</v>
      </c>
      <c r="D57" s="24"/>
      <c r="E57" s="25">
        <f>[1]mo!L25</f>
        <v>240000</v>
      </c>
      <c r="F57" s="23">
        <f t="shared" si="0"/>
        <v>118261.23000000001</v>
      </c>
      <c r="G57" s="24"/>
      <c r="H57" s="25">
        <f>[1]mo!M25</f>
        <v>118261.23000000001</v>
      </c>
    </row>
    <row r="58" spans="1:8" ht="39">
      <c r="A58" s="377" t="s">
        <v>102</v>
      </c>
      <c r="B58" s="22" t="s">
        <v>103</v>
      </c>
      <c r="C58" s="23">
        <f t="shared" si="1"/>
        <v>3800</v>
      </c>
      <c r="D58" s="24">
        <v>3800</v>
      </c>
      <c r="E58" s="25">
        <f>[1]Лист1!E61</f>
        <v>0</v>
      </c>
      <c r="F58" s="23">
        <f t="shared" si="0"/>
        <v>4875.24</v>
      </c>
      <c r="G58" s="24">
        <v>4875.24</v>
      </c>
      <c r="H58" s="25"/>
    </row>
    <row r="59" spans="1:8" ht="39">
      <c r="A59" s="377" t="s">
        <v>104</v>
      </c>
      <c r="B59" s="22" t="s">
        <v>105</v>
      </c>
      <c r="C59" s="23">
        <f t="shared" si="1"/>
        <v>1500</v>
      </c>
      <c r="D59" s="24">
        <v>1500</v>
      </c>
      <c r="E59" s="25"/>
      <c r="F59" s="23">
        <f>G59</f>
        <v>0</v>
      </c>
      <c r="G59" s="24"/>
      <c r="H59" s="25"/>
    </row>
    <row r="60" spans="1:8" ht="26.25">
      <c r="A60" s="377" t="s">
        <v>106</v>
      </c>
      <c r="B60" s="22" t="s">
        <v>107</v>
      </c>
      <c r="C60" s="23">
        <f t="shared" si="1"/>
        <v>900</v>
      </c>
      <c r="D60" s="24">
        <v>900</v>
      </c>
      <c r="E60" s="25"/>
      <c r="F60" s="23">
        <f>G60</f>
        <v>369.3</v>
      </c>
      <c r="G60" s="24">
        <v>369.3</v>
      </c>
      <c r="H60" s="25"/>
    </row>
    <row r="61" spans="1:8" ht="26.25">
      <c r="A61" s="377" t="s">
        <v>108</v>
      </c>
      <c r="B61" s="22" t="s">
        <v>109</v>
      </c>
      <c r="C61" s="23">
        <f t="shared" si="1"/>
        <v>8000</v>
      </c>
      <c r="D61" s="24">
        <v>8000</v>
      </c>
      <c r="E61" s="25"/>
      <c r="F61" s="23">
        <f>G61</f>
        <v>10814.92</v>
      </c>
      <c r="G61" s="24">
        <v>10814.92</v>
      </c>
      <c r="H61" s="25"/>
    </row>
    <row r="62" spans="1:8" ht="51.75">
      <c r="A62" s="377" t="s">
        <v>110</v>
      </c>
      <c r="B62" s="22" t="s">
        <v>111</v>
      </c>
      <c r="C62" s="23">
        <f t="shared" si="1"/>
        <v>8008400</v>
      </c>
      <c r="D62" s="24">
        <v>8008400</v>
      </c>
      <c r="E62" s="25"/>
      <c r="F62" s="23">
        <f t="shared" si="0"/>
        <v>2597831.34</v>
      </c>
      <c r="G62" s="24">
        <v>2597831.34</v>
      </c>
      <c r="H62" s="25"/>
    </row>
    <row r="63" spans="1:8" ht="115.5">
      <c r="A63" s="377" t="s">
        <v>112</v>
      </c>
      <c r="B63" s="28" t="s">
        <v>113</v>
      </c>
      <c r="C63" s="23">
        <f t="shared" si="1"/>
        <v>0</v>
      </c>
      <c r="D63" s="24"/>
      <c r="E63" s="25"/>
      <c r="F63" s="23">
        <f t="shared" si="0"/>
        <v>0</v>
      </c>
      <c r="G63" s="24"/>
      <c r="H63" s="25"/>
    </row>
    <row r="64" spans="1:8" ht="80.25" customHeight="1">
      <c r="A64" s="381" t="s">
        <v>114</v>
      </c>
      <c r="B64" s="29" t="s">
        <v>115</v>
      </c>
      <c r="C64" s="23">
        <f t="shared" si="1"/>
        <v>5000</v>
      </c>
      <c r="D64" s="24">
        <v>5000</v>
      </c>
      <c r="E64" s="25"/>
      <c r="F64" s="23">
        <f t="shared" si="0"/>
        <v>-0.08</v>
      </c>
      <c r="G64" s="24">
        <v>-0.08</v>
      </c>
      <c r="H64" s="25"/>
    </row>
    <row r="65" spans="1:8" ht="64.5">
      <c r="A65" s="381" t="s">
        <v>116</v>
      </c>
      <c r="B65" s="29" t="s">
        <v>117</v>
      </c>
      <c r="C65" s="23">
        <f t="shared" si="1"/>
        <v>0</v>
      </c>
      <c r="D65" s="24"/>
      <c r="E65" s="25"/>
      <c r="F65" s="23">
        <f t="shared" si="0"/>
        <v>0</v>
      </c>
      <c r="G65" s="24"/>
      <c r="H65" s="25"/>
    </row>
    <row r="66" spans="1:8" ht="77.25">
      <c r="A66" s="381" t="s">
        <v>118</v>
      </c>
      <c r="B66" s="29" t="s">
        <v>119</v>
      </c>
      <c r="C66" s="23">
        <f t="shared" si="1"/>
        <v>5000</v>
      </c>
      <c r="D66" s="24">
        <v>5000</v>
      </c>
      <c r="E66" s="25"/>
      <c r="F66" s="23">
        <f t="shared" si="0"/>
        <v>0</v>
      </c>
      <c r="G66" s="24"/>
      <c r="H66" s="25"/>
    </row>
    <row r="67" spans="1:8" ht="77.25">
      <c r="A67" s="382" t="s">
        <v>120</v>
      </c>
      <c r="B67" s="29" t="s">
        <v>121</v>
      </c>
      <c r="C67" s="23">
        <f t="shared" si="1"/>
        <v>3000</v>
      </c>
      <c r="D67" s="24">
        <v>3000</v>
      </c>
      <c r="E67" s="25"/>
      <c r="F67" s="23">
        <f t="shared" si="0"/>
        <v>10000</v>
      </c>
      <c r="G67" s="24">
        <v>10000</v>
      </c>
      <c r="H67" s="25"/>
    </row>
    <row r="68" spans="1:8" ht="16.5">
      <c r="A68" s="382"/>
      <c r="B68" s="29" t="s">
        <v>122</v>
      </c>
      <c r="C68" s="23">
        <f>D68</f>
        <v>0</v>
      </c>
      <c r="D68" s="24"/>
      <c r="E68" s="25"/>
      <c r="F68" s="23">
        <f>G68</f>
        <v>0</v>
      </c>
      <c r="G68" s="24"/>
      <c r="H68" s="25"/>
    </row>
    <row r="69" spans="1:8" ht="64.5">
      <c r="A69" s="382" t="s">
        <v>123</v>
      </c>
      <c r="B69" s="29" t="s">
        <v>124</v>
      </c>
      <c r="C69" s="23">
        <f t="shared" si="1"/>
        <v>0</v>
      </c>
      <c r="D69" s="24"/>
      <c r="E69" s="25"/>
      <c r="F69" s="23">
        <f>G69</f>
        <v>0</v>
      </c>
      <c r="G69" s="24"/>
      <c r="H69" s="25"/>
    </row>
    <row r="70" spans="1:8" ht="26.25">
      <c r="A70" s="382" t="s">
        <v>125</v>
      </c>
      <c r="B70" s="29" t="s">
        <v>126</v>
      </c>
      <c r="C70" s="23">
        <f t="shared" si="1"/>
        <v>0</v>
      </c>
      <c r="D70" s="24"/>
      <c r="E70" s="25"/>
      <c r="F70" s="23">
        <f t="shared" si="0"/>
        <v>0</v>
      </c>
      <c r="G70" s="24"/>
      <c r="H70" s="25"/>
    </row>
    <row r="71" spans="1:8" ht="105" customHeight="1">
      <c r="A71" s="381" t="s">
        <v>127</v>
      </c>
      <c r="B71" s="29" t="s">
        <v>128</v>
      </c>
      <c r="C71" s="23">
        <f t="shared" si="1"/>
        <v>10000</v>
      </c>
      <c r="D71" s="24">
        <v>10000</v>
      </c>
      <c r="E71" s="25"/>
      <c r="F71" s="23">
        <f t="shared" si="0"/>
        <v>1500</v>
      </c>
      <c r="G71" s="24">
        <v>1500</v>
      </c>
      <c r="H71" s="25"/>
    </row>
    <row r="72" spans="1:8" ht="26.25">
      <c r="A72" s="381" t="s">
        <v>129</v>
      </c>
      <c r="B72" s="29" t="s">
        <v>126</v>
      </c>
      <c r="C72" s="23">
        <f t="shared" si="1"/>
        <v>0</v>
      </c>
      <c r="D72" s="24"/>
      <c r="E72" s="25"/>
      <c r="F72" s="23">
        <f t="shared" si="0"/>
        <v>0</v>
      </c>
      <c r="G72" s="24"/>
      <c r="H72" s="25"/>
    </row>
    <row r="73" spans="1:8" ht="26.25">
      <c r="A73" s="382" t="s">
        <v>130</v>
      </c>
      <c r="B73" s="29" t="s">
        <v>131</v>
      </c>
      <c r="C73" s="23">
        <f t="shared" si="1"/>
        <v>0</v>
      </c>
      <c r="D73" s="24"/>
      <c r="E73" s="25"/>
      <c r="F73" s="23">
        <f t="shared" si="0"/>
        <v>0</v>
      </c>
      <c r="G73" s="24"/>
      <c r="H73" s="25"/>
    </row>
    <row r="74" spans="1:8" ht="39">
      <c r="A74" s="382" t="s">
        <v>132</v>
      </c>
      <c r="B74" s="29" t="s">
        <v>133</v>
      </c>
      <c r="C74" s="23">
        <f t="shared" si="1"/>
        <v>0</v>
      </c>
      <c r="D74" s="24"/>
      <c r="E74" s="25"/>
      <c r="F74" s="23">
        <f t="shared" si="0"/>
        <v>0</v>
      </c>
      <c r="G74" s="24"/>
      <c r="H74" s="25"/>
    </row>
    <row r="75" spans="1:8" ht="66" customHeight="1">
      <c r="A75" s="381" t="s">
        <v>134</v>
      </c>
      <c r="B75" s="29" t="s">
        <v>135</v>
      </c>
      <c r="C75" s="23">
        <f t="shared" si="1"/>
        <v>0</v>
      </c>
      <c r="D75" s="30"/>
      <c r="E75" s="25"/>
      <c r="F75" s="23">
        <f t="shared" si="0"/>
        <v>500</v>
      </c>
      <c r="G75" s="24">
        <v>500</v>
      </c>
      <c r="H75" s="25"/>
    </row>
    <row r="76" spans="1:8" ht="39">
      <c r="A76" s="381" t="s">
        <v>136</v>
      </c>
      <c r="B76" s="29" t="s">
        <v>137</v>
      </c>
      <c r="C76" s="23">
        <f t="shared" si="1"/>
        <v>233000</v>
      </c>
      <c r="D76" s="24">
        <v>233000</v>
      </c>
      <c r="E76" s="25"/>
      <c r="F76" s="23">
        <f t="shared" si="0"/>
        <v>3000</v>
      </c>
      <c r="G76" s="24">
        <v>3000</v>
      </c>
      <c r="H76" s="25"/>
    </row>
    <row r="77" spans="1:8" ht="64.5">
      <c r="A77" s="381" t="s">
        <v>138</v>
      </c>
      <c r="B77" s="29" t="s">
        <v>139</v>
      </c>
      <c r="C77" s="23">
        <f t="shared" si="1"/>
        <v>0</v>
      </c>
      <c r="D77" s="24"/>
      <c r="E77" s="25"/>
      <c r="F77" s="23">
        <f t="shared" si="0"/>
        <v>0</v>
      </c>
      <c r="G77" s="24"/>
      <c r="H77" s="25"/>
    </row>
    <row r="78" spans="1:8" ht="76.5">
      <c r="A78" s="383" t="s">
        <v>140</v>
      </c>
      <c r="B78" s="29" t="s">
        <v>141</v>
      </c>
      <c r="C78" s="23">
        <f>D78+E78</f>
        <v>0</v>
      </c>
      <c r="D78" s="24"/>
      <c r="E78" s="25"/>
      <c r="F78" s="23">
        <f>G78+H78</f>
        <v>0</v>
      </c>
      <c r="G78" s="24"/>
      <c r="H78" s="25"/>
    </row>
    <row r="79" spans="1:8" ht="76.5">
      <c r="A79" s="383" t="s">
        <v>142</v>
      </c>
      <c r="B79" s="29" t="s">
        <v>143</v>
      </c>
      <c r="C79" s="23">
        <f>D79</f>
        <v>0</v>
      </c>
      <c r="D79" s="24"/>
      <c r="E79" s="25"/>
      <c r="F79" s="23">
        <f>G79</f>
        <v>0</v>
      </c>
      <c r="G79" s="24"/>
      <c r="H79" s="25"/>
    </row>
    <row r="80" spans="1:8" ht="76.5">
      <c r="A80" s="383" t="s">
        <v>144</v>
      </c>
      <c r="B80" s="29" t="s">
        <v>145</v>
      </c>
      <c r="C80" s="23">
        <f>D80+E80</f>
        <v>52064800</v>
      </c>
      <c r="D80" s="24"/>
      <c r="E80" s="25">
        <f>[1]mo!L27</f>
        <v>52064800</v>
      </c>
      <c r="F80" s="23">
        <f>G80+H80</f>
        <v>0</v>
      </c>
      <c r="G80" s="24"/>
      <c r="H80" s="25"/>
    </row>
    <row r="81" spans="1:8" ht="78" customHeight="1">
      <c r="A81" s="384" t="s">
        <v>146</v>
      </c>
      <c r="B81" s="29" t="s">
        <v>147</v>
      </c>
      <c r="C81" s="23">
        <f>D81</f>
        <v>11000</v>
      </c>
      <c r="D81" s="24">
        <v>11000</v>
      </c>
      <c r="E81" s="25"/>
      <c r="F81" s="23">
        <f>G81</f>
        <v>9000</v>
      </c>
      <c r="G81" s="24">
        <v>9000</v>
      </c>
      <c r="H81" s="25"/>
    </row>
    <row r="82" spans="1:8" ht="39">
      <c r="A82" s="385" t="s">
        <v>148</v>
      </c>
      <c r="B82" s="29" t="s">
        <v>149</v>
      </c>
      <c r="C82" s="23">
        <f t="shared" si="1"/>
        <v>130000</v>
      </c>
      <c r="D82" s="24">
        <v>130000</v>
      </c>
      <c r="E82" s="25"/>
      <c r="F82" s="23">
        <f t="shared" si="0"/>
        <v>387286.9</v>
      </c>
      <c r="G82" s="24">
        <v>387286.9</v>
      </c>
      <c r="H82" s="25"/>
    </row>
    <row r="83" spans="1:8" ht="39">
      <c r="A83" s="381" t="s">
        <v>150</v>
      </c>
      <c r="B83" s="29" t="s">
        <v>151</v>
      </c>
      <c r="C83" s="23">
        <f t="shared" si="1"/>
        <v>50609100</v>
      </c>
      <c r="D83" s="24"/>
      <c r="E83" s="25">
        <f>[1]mo!L28</f>
        <v>50609100</v>
      </c>
      <c r="F83" s="23">
        <f t="shared" si="0"/>
        <v>0</v>
      </c>
      <c r="G83" s="24"/>
      <c r="H83" s="25"/>
    </row>
    <row r="84" spans="1:8" ht="16.5">
      <c r="A84" s="379" t="s">
        <v>152</v>
      </c>
      <c r="B84" s="22" t="s">
        <v>153</v>
      </c>
      <c r="C84" s="23">
        <f t="shared" si="1"/>
        <v>0</v>
      </c>
      <c r="D84" s="24"/>
      <c r="E84" s="25"/>
      <c r="F84" s="23">
        <f t="shared" si="0"/>
        <v>0</v>
      </c>
      <c r="G84" s="24"/>
      <c r="H84" s="25"/>
    </row>
    <row r="85" spans="1:8" ht="26.25">
      <c r="A85" s="377" t="s">
        <v>154</v>
      </c>
      <c r="B85" s="22" t="s">
        <v>155</v>
      </c>
      <c r="C85" s="23">
        <f t="shared" si="1"/>
        <v>44184900</v>
      </c>
      <c r="D85" s="24"/>
      <c r="E85" s="25">
        <f>[1]mo!L29</f>
        <v>44184900</v>
      </c>
      <c r="F85" s="23">
        <f t="shared" si="0"/>
        <v>0</v>
      </c>
      <c r="G85" s="24"/>
      <c r="H85" s="25"/>
    </row>
    <row r="86" spans="1:8" ht="16.5">
      <c r="A86" s="377" t="s">
        <v>156</v>
      </c>
      <c r="B86" s="22" t="s">
        <v>157</v>
      </c>
      <c r="C86" s="23">
        <f>D86</f>
        <v>220000</v>
      </c>
      <c r="D86" s="24">
        <v>220000</v>
      </c>
      <c r="E86" s="25"/>
      <c r="F86" s="23">
        <f>G86</f>
        <v>1906.84</v>
      </c>
      <c r="G86" s="24">
        <v>1906.84</v>
      </c>
      <c r="H86" s="25"/>
    </row>
    <row r="87" spans="1:8" ht="16.5">
      <c r="A87" s="377" t="s">
        <v>156</v>
      </c>
      <c r="B87" s="22" t="s">
        <v>158</v>
      </c>
      <c r="C87" s="23">
        <f t="shared" si="1"/>
        <v>6424200</v>
      </c>
      <c r="D87" s="24"/>
      <c r="E87" s="25">
        <f>[1]mo!L30</f>
        <v>6424200</v>
      </c>
      <c r="F87" s="23">
        <f t="shared" si="0"/>
        <v>160000</v>
      </c>
      <c r="G87" s="24"/>
      <c r="H87" s="25">
        <f>[1]mo!M30</f>
        <v>160000</v>
      </c>
    </row>
    <row r="88" spans="1:8" ht="26.25">
      <c r="A88" s="377" t="s">
        <v>159</v>
      </c>
      <c r="B88" s="22" t="s">
        <v>160</v>
      </c>
      <c r="C88" s="23">
        <f t="shared" si="1"/>
        <v>0</v>
      </c>
      <c r="D88" s="24"/>
      <c r="E88" s="25"/>
      <c r="F88" s="23">
        <f t="shared" si="0"/>
        <v>0</v>
      </c>
      <c r="G88" s="24"/>
      <c r="H88" s="25"/>
    </row>
    <row r="89" spans="1:8" ht="26.25">
      <c r="A89" s="377" t="s">
        <v>161</v>
      </c>
      <c r="B89" s="22" t="s">
        <v>162</v>
      </c>
      <c r="C89" s="23">
        <f t="shared" si="1"/>
        <v>0</v>
      </c>
      <c r="D89" s="24"/>
      <c r="E89" s="25">
        <f>[1]mo!L31</f>
        <v>0</v>
      </c>
      <c r="F89" s="23">
        <f>G89+H89</f>
        <v>0</v>
      </c>
      <c r="G89" s="31"/>
      <c r="H89" s="32"/>
    </row>
    <row r="90" spans="1:8" ht="18.75" customHeight="1">
      <c r="A90" s="386" t="s">
        <v>163</v>
      </c>
      <c r="B90" s="33" t="s">
        <v>164</v>
      </c>
      <c r="C90" s="20" t="e">
        <f>SUM(C91:C118)</f>
        <v>#VALUE!</v>
      </c>
      <c r="D90" s="34">
        <f>SUM(D91:D117)</f>
        <v>255389200</v>
      </c>
      <c r="E90" s="34">
        <f>SUM(E91:E118)</f>
        <v>108493850.34999999</v>
      </c>
      <c r="F90" s="20" t="e">
        <f>SUM(F91:F118)</f>
        <v>#VALUE!</v>
      </c>
      <c r="G90" s="34">
        <f>SUM(G91:G119)</f>
        <v>110005239.17999999</v>
      </c>
      <c r="H90" s="34">
        <f>SUM(H91:H118)</f>
        <v>37434818.399999999</v>
      </c>
    </row>
    <row r="91" spans="1:8" ht="39" customHeight="1">
      <c r="A91" s="387" t="s">
        <v>165</v>
      </c>
      <c r="B91" s="35" t="s">
        <v>166</v>
      </c>
      <c r="C91" s="23">
        <f t="shared" si="1"/>
        <v>59122600</v>
      </c>
      <c r="D91" s="24">
        <v>59122600</v>
      </c>
      <c r="E91" s="25"/>
      <c r="F91" s="23">
        <f t="shared" si="0"/>
        <v>46422000</v>
      </c>
      <c r="G91" s="27">
        <v>46422000</v>
      </c>
      <c r="H91" s="25"/>
    </row>
    <row r="92" spans="1:8" ht="27" customHeight="1">
      <c r="A92" s="387" t="s">
        <v>167</v>
      </c>
      <c r="B92" s="35" t="s">
        <v>168</v>
      </c>
      <c r="C92" s="23">
        <f>D92+E92</f>
        <v>813200</v>
      </c>
      <c r="D92" s="24"/>
      <c r="E92" s="25">
        <f>[1]mo!L36</f>
        <v>813200</v>
      </c>
      <c r="F92" s="23">
        <f>G92+H92</f>
        <v>0</v>
      </c>
      <c r="G92" s="27"/>
      <c r="H92" s="25">
        <f>[1]mo!M36</f>
        <v>0</v>
      </c>
    </row>
    <row r="93" spans="1:8" ht="30" customHeight="1">
      <c r="A93" s="387" t="s">
        <v>169</v>
      </c>
      <c r="B93" s="35" t="s">
        <v>170</v>
      </c>
      <c r="C93" s="23">
        <f>D93</f>
        <v>0</v>
      </c>
      <c r="D93" s="24"/>
      <c r="E93" s="25"/>
      <c r="F93" s="23">
        <f>G93</f>
        <v>0</v>
      </c>
      <c r="G93" s="27"/>
      <c r="H93" s="25"/>
    </row>
    <row r="94" spans="1:8" ht="39.75" customHeight="1">
      <c r="A94" s="388" t="s">
        <v>171</v>
      </c>
      <c r="B94" s="36" t="s">
        <v>172</v>
      </c>
      <c r="C94" s="37">
        <f>E94-E124</f>
        <v>-716126.62000000011</v>
      </c>
      <c r="D94" s="24"/>
      <c r="E94" s="25">
        <f>[1]mo!L33</f>
        <v>813200</v>
      </c>
      <c r="F94" s="23">
        <f>H94-H124</f>
        <v>-376116.25</v>
      </c>
      <c r="G94" s="27"/>
      <c r="H94" s="25">
        <f>[1]mo!M33</f>
        <v>0</v>
      </c>
    </row>
    <row r="95" spans="1:8" ht="51">
      <c r="A95" s="388" t="s">
        <v>173</v>
      </c>
      <c r="B95" s="36" t="s">
        <v>174</v>
      </c>
      <c r="C95" s="37">
        <f>D95</f>
        <v>0</v>
      </c>
      <c r="D95" s="24"/>
      <c r="E95" s="25"/>
      <c r="F95" s="23">
        <f>G95+H95</f>
        <v>0</v>
      </c>
      <c r="G95" s="27"/>
      <c r="H95" s="25"/>
    </row>
    <row r="96" spans="1:8" ht="76.5">
      <c r="A96" s="388" t="s">
        <v>175</v>
      </c>
      <c r="B96" s="36" t="s">
        <v>176</v>
      </c>
      <c r="C96" s="37">
        <f>D96</f>
        <v>0</v>
      </c>
      <c r="D96" s="24"/>
      <c r="E96" s="25"/>
      <c r="F96" s="23">
        <f>G96</f>
        <v>0</v>
      </c>
      <c r="G96" s="27"/>
      <c r="H96" s="25"/>
    </row>
    <row r="97" spans="1:8" ht="39" customHeight="1">
      <c r="A97" s="387" t="s">
        <v>177</v>
      </c>
      <c r="B97" s="35" t="s">
        <v>178</v>
      </c>
      <c r="C97" s="37">
        <f>D97</f>
        <v>0</v>
      </c>
      <c r="D97" s="24"/>
      <c r="E97" s="25">
        <f>[1]mo!L46</f>
        <v>6424200</v>
      </c>
      <c r="F97" s="23">
        <f t="shared" si="0"/>
        <v>160000</v>
      </c>
      <c r="G97" s="27"/>
      <c r="H97" s="25">
        <f>[1]mo!M46</f>
        <v>160000</v>
      </c>
    </row>
    <row r="98" spans="1:8" ht="38.25">
      <c r="A98" s="387" t="s">
        <v>179</v>
      </c>
      <c r="B98" s="35" t="s">
        <v>180</v>
      </c>
      <c r="C98" s="23">
        <f>D98</f>
        <v>0</v>
      </c>
      <c r="D98" s="24"/>
      <c r="E98" s="25"/>
      <c r="F98" s="23">
        <f>G98</f>
        <v>0</v>
      </c>
      <c r="G98" s="27"/>
      <c r="H98" s="25"/>
    </row>
    <row r="99" spans="1:8" ht="53.25" customHeight="1">
      <c r="A99" s="387" t="s">
        <v>181</v>
      </c>
      <c r="B99" s="35" t="s">
        <v>182</v>
      </c>
      <c r="C99" s="23">
        <f>D99</f>
        <v>0</v>
      </c>
      <c r="D99" s="24"/>
      <c r="E99" s="25">
        <f>[1]mo!L37</f>
        <v>0</v>
      </c>
      <c r="F99" s="23">
        <f>H99</f>
        <v>0</v>
      </c>
      <c r="G99" s="27"/>
      <c r="H99" s="25">
        <f>[1]mo!M37</f>
        <v>0</v>
      </c>
    </row>
    <row r="100" spans="1:8" ht="25.5">
      <c r="A100" s="387" t="s">
        <v>183</v>
      </c>
      <c r="B100" s="38" t="s">
        <v>184</v>
      </c>
      <c r="C100" s="23">
        <f t="shared" si="1"/>
        <v>52226800</v>
      </c>
      <c r="D100" s="39">
        <v>52226800</v>
      </c>
      <c r="E100" s="25"/>
      <c r="F100" s="23">
        <f t="shared" si="0"/>
        <v>10836900</v>
      </c>
      <c r="G100" s="27">
        <v>10836900</v>
      </c>
      <c r="H100" s="25"/>
    </row>
    <row r="101" spans="1:8" ht="25.5">
      <c r="A101" s="387" t="s">
        <v>185</v>
      </c>
      <c r="B101" s="38" t="s">
        <v>186</v>
      </c>
      <c r="C101" s="23">
        <f t="shared" si="1"/>
        <v>0</v>
      </c>
      <c r="D101" s="24"/>
      <c r="E101" s="25">
        <f>[1]mo!L38</f>
        <v>0</v>
      </c>
      <c r="F101" s="23">
        <f t="shared" si="0"/>
        <v>0</v>
      </c>
      <c r="G101" s="27"/>
      <c r="H101" s="25">
        <f>[1]mo!M38</f>
        <v>0</v>
      </c>
    </row>
    <row r="102" spans="1:8" ht="38.25">
      <c r="A102" s="387" t="s">
        <v>187</v>
      </c>
      <c r="B102" s="38" t="s">
        <v>188</v>
      </c>
      <c r="C102" s="23">
        <f>D102</f>
        <v>182600</v>
      </c>
      <c r="D102" s="24">
        <v>182600</v>
      </c>
      <c r="E102" s="25"/>
      <c r="F102" s="23">
        <f>G102</f>
        <v>0</v>
      </c>
      <c r="G102" s="27"/>
      <c r="H102" s="25"/>
    </row>
    <row r="103" spans="1:8" ht="38.25">
      <c r="A103" s="387" t="s">
        <v>189</v>
      </c>
      <c r="B103" s="38" t="s">
        <v>190</v>
      </c>
      <c r="C103" s="23">
        <f t="shared" si="1"/>
        <v>63888700</v>
      </c>
      <c r="D103" s="24"/>
      <c r="E103" s="25">
        <f>[1]mo!L44</f>
        <v>63888700</v>
      </c>
      <c r="F103" s="23">
        <f t="shared" si="0"/>
        <v>22753745.989999998</v>
      </c>
      <c r="G103" s="27"/>
      <c r="H103" s="25">
        <f>[1]mo!M44</f>
        <v>22753745.989999998</v>
      </c>
    </row>
    <row r="104" spans="1:8" ht="38.25">
      <c r="A104" s="387" t="s">
        <v>191</v>
      </c>
      <c r="B104" s="38" t="s">
        <v>192</v>
      </c>
      <c r="C104" s="23">
        <f t="shared" si="1"/>
        <v>0</v>
      </c>
      <c r="D104" s="24"/>
      <c r="E104" s="25"/>
      <c r="F104" s="23">
        <f t="shared" si="0"/>
        <v>0</v>
      </c>
      <c r="G104" s="27"/>
      <c r="H104" s="25"/>
    </row>
    <row r="105" spans="1:8" ht="51">
      <c r="A105" s="387" t="s">
        <v>193</v>
      </c>
      <c r="B105" s="38" t="s">
        <v>194</v>
      </c>
      <c r="C105" s="23">
        <f t="shared" si="1"/>
        <v>10500100</v>
      </c>
      <c r="D105" s="24">
        <v>10500100</v>
      </c>
      <c r="E105" s="25"/>
      <c r="F105" s="23">
        <f t="shared" si="0"/>
        <v>6342512.6399999997</v>
      </c>
      <c r="G105" s="27">
        <v>6342512.6399999997</v>
      </c>
      <c r="H105" s="25"/>
    </row>
    <row r="106" spans="1:8" ht="51">
      <c r="A106" s="387" t="s">
        <v>195</v>
      </c>
      <c r="B106" s="38" t="s">
        <v>196</v>
      </c>
      <c r="C106" s="23">
        <f t="shared" si="1"/>
        <v>5553400</v>
      </c>
      <c r="D106" s="24">
        <v>5553400</v>
      </c>
      <c r="E106" s="25"/>
      <c r="F106" s="23">
        <f t="shared" si="0"/>
        <v>2153551.44</v>
      </c>
      <c r="G106" s="27">
        <v>2153551.44</v>
      </c>
      <c r="H106" s="25"/>
    </row>
    <row r="107" spans="1:8" ht="38.25">
      <c r="A107" s="387" t="s">
        <v>197</v>
      </c>
      <c r="B107" s="38" t="s">
        <v>198</v>
      </c>
      <c r="C107" s="23" t="e">
        <f>D107+E107</f>
        <v>#VALUE!</v>
      </c>
      <c r="D107" s="24"/>
      <c r="E107" s="25" t="str">
        <f>[1]mo!L45</f>
        <v>гр7</v>
      </c>
      <c r="F107" s="23" t="e">
        <f>G107+H107</f>
        <v>#VALUE!</v>
      </c>
      <c r="G107" s="27"/>
      <c r="H107" s="25" t="str">
        <f>[1]mo!M45</f>
        <v>гр17</v>
      </c>
    </row>
    <row r="108" spans="1:8" ht="89.25">
      <c r="A108" s="387" t="s">
        <v>199</v>
      </c>
      <c r="B108" s="38" t="s">
        <v>200</v>
      </c>
      <c r="C108" s="23">
        <f>D108</f>
        <v>0</v>
      </c>
      <c r="D108" s="24"/>
      <c r="E108" s="25"/>
      <c r="F108" s="23">
        <f>G108</f>
        <v>0</v>
      </c>
      <c r="G108" s="27"/>
      <c r="H108" s="25"/>
    </row>
    <row r="109" spans="1:8" ht="25.5">
      <c r="A109" s="387" t="s">
        <v>201</v>
      </c>
      <c r="B109" s="38" t="s">
        <v>202</v>
      </c>
      <c r="C109" s="23">
        <f>D109</f>
        <v>8400</v>
      </c>
      <c r="D109" s="24">
        <v>8400</v>
      </c>
      <c r="E109" s="25"/>
      <c r="F109" s="23">
        <f>G109</f>
        <v>0</v>
      </c>
      <c r="G109" s="27"/>
      <c r="H109" s="25"/>
    </row>
    <row r="110" spans="1:8" ht="25.5">
      <c r="A110" s="388" t="s">
        <v>203</v>
      </c>
      <c r="B110" s="38" t="s">
        <v>204</v>
      </c>
      <c r="C110" s="23">
        <f>D110+E110</f>
        <v>0</v>
      </c>
      <c r="D110" s="24"/>
      <c r="E110" s="25"/>
      <c r="F110" s="23">
        <f>G110+H110</f>
        <v>0</v>
      </c>
      <c r="G110" s="27"/>
      <c r="H110" s="25"/>
    </row>
    <row r="111" spans="1:8" ht="37.5" customHeight="1">
      <c r="A111" s="388" t="s">
        <v>205</v>
      </c>
      <c r="B111" s="38" t="s">
        <v>206</v>
      </c>
      <c r="C111" s="23">
        <f>E111</f>
        <v>0</v>
      </c>
      <c r="D111" s="24"/>
      <c r="E111" s="25"/>
      <c r="F111" s="23">
        <f>H111</f>
        <v>0</v>
      </c>
      <c r="G111" s="27"/>
      <c r="H111" s="25"/>
    </row>
    <row r="112" spans="1:8" ht="25.5">
      <c r="A112" s="387" t="s">
        <v>207</v>
      </c>
      <c r="B112" s="38" t="s">
        <v>208</v>
      </c>
      <c r="C112" s="23">
        <f t="shared" si="1"/>
        <v>120549300</v>
      </c>
      <c r="D112" s="40">
        <v>120549300</v>
      </c>
      <c r="E112" s="25"/>
      <c r="F112" s="23">
        <f t="shared" si="0"/>
        <v>42682700</v>
      </c>
      <c r="G112" s="27">
        <v>42682700</v>
      </c>
      <c r="H112" s="25"/>
    </row>
    <row r="113" spans="1:8" ht="76.5">
      <c r="A113" s="388" t="s">
        <v>209</v>
      </c>
      <c r="B113" s="41" t="s">
        <v>210</v>
      </c>
      <c r="C113" s="42"/>
      <c r="D113" s="40">
        <v>7239600</v>
      </c>
      <c r="E113" s="25"/>
      <c r="F113" s="23"/>
      <c r="G113" s="40">
        <v>1567575.1</v>
      </c>
      <c r="H113" s="25"/>
    </row>
    <row r="114" spans="1:8" ht="38.25">
      <c r="A114" s="387" t="s">
        <v>211</v>
      </c>
      <c r="B114" s="35" t="s">
        <v>212</v>
      </c>
      <c r="C114" s="23">
        <f>D114+E114</f>
        <v>6400</v>
      </c>
      <c r="D114" s="24">
        <v>6400</v>
      </c>
      <c r="E114" s="25"/>
      <c r="F114" s="23">
        <f>G114+H114</f>
        <v>0</v>
      </c>
      <c r="G114" s="27"/>
      <c r="H114" s="25"/>
    </row>
    <row r="115" spans="1:8" ht="66" customHeight="1">
      <c r="A115" s="389" t="s">
        <v>213</v>
      </c>
      <c r="B115" s="43" t="s">
        <v>214</v>
      </c>
      <c r="C115" s="44">
        <f>D115+E115</f>
        <v>0</v>
      </c>
      <c r="D115" s="45"/>
      <c r="E115" s="46"/>
      <c r="F115" s="44">
        <f>G115+H115</f>
        <v>0</v>
      </c>
      <c r="G115" s="47"/>
      <c r="H115" s="46"/>
    </row>
    <row r="116" spans="1:8" ht="114.75">
      <c r="A116" s="389" t="s">
        <v>215</v>
      </c>
      <c r="B116" s="43" t="s">
        <v>216</v>
      </c>
      <c r="C116" s="44">
        <f>D116+E116</f>
        <v>0</v>
      </c>
      <c r="D116" s="45"/>
      <c r="E116" s="46"/>
      <c r="F116" s="44">
        <f>G116+H116</f>
        <v>0</v>
      </c>
      <c r="G116" s="47"/>
      <c r="H116" s="46"/>
    </row>
    <row r="117" spans="1:8" ht="16.5">
      <c r="A117" s="390" t="s">
        <v>217</v>
      </c>
      <c r="B117" s="48" t="s">
        <v>218</v>
      </c>
      <c r="C117" s="49">
        <f>D117</f>
        <v>0</v>
      </c>
      <c r="D117" s="45"/>
      <c r="E117" s="46"/>
      <c r="F117" s="44">
        <f>G117</f>
        <v>0</v>
      </c>
      <c r="G117" s="47"/>
      <c r="H117" s="46"/>
    </row>
    <row r="118" spans="1:8" ht="16.5">
      <c r="A118" s="390" t="s">
        <v>217</v>
      </c>
      <c r="B118" s="48" t="s">
        <v>219</v>
      </c>
      <c r="C118" s="49"/>
      <c r="D118" s="45"/>
      <c r="E118" s="50">
        <f>[1]mo!L47</f>
        <v>36554550.350000001</v>
      </c>
      <c r="F118" s="44"/>
      <c r="G118" s="47"/>
      <c r="H118" s="50">
        <f>[1]mo!M47</f>
        <v>14521072.409999998</v>
      </c>
    </row>
    <row r="119" spans="1:8" ht="16.5">
      <c r="A119" s="390" t="s">
        <v>220</v>
      </c>
      <c r="B119" s="51" t="s">
        <v>221</v>
      </c>
      <c r="C119" s="49">
        <f>E119</f>
        <v>0</v>
      </c>
      <c r="D119" s="45"/>
      <c r="E119" s="46"/>
      <c r="F119" s="44">
        <f>H119</f>
        <v>0</v>
      </c>
      <c r="G119" s="47"/>
      <c r="H119" s="46"/>
    </row>
    <row r="120" spans="1:8" ht="51">
      <c r="A120" s="391" t="s">
        <v>222</v>
      </c>
      <c r="B120" s="52" t="s">
        <v>223</v>
      </c>
      <c r="C120" s="49">
        <f>E120+D120</f>
        <v>0</v>
      </c>
      <c r="D120" s="24"/>
      <c r="E120" s="25"/>
      <c r="F120" s="23">
        <f>G120</f>
        <v>-12730</v>
      </c>
      <c r="G120" s="27">
        <v>-12730</v>
      </c>
      <c r="H120" s="25"/>
    </row>
    <row r="121" spans="1:8" ht="51">
      <c r="A121" s="391" t="s">
        <v>224</v>
      </c>
      <c r="B121" s="52" t="s">
        <v>225</v>
      </c>
      <c r="C121" s="49">
        <f>E121</f>
        <v>19744738.350000001</v>
      </c>
      <c r="D121" s="24"/>
      <c r="E121" s="25">
        <f>[1]mo!L48</f>
        <v>19744738.350000001</v>
      </c>
      <c r="F121" s="23">
        <f>H121</f>
        <v>7437114.8999999994</v>
      </c>
      <c r="G121" s="24"/>
      <c r="H121" s="25">
        <f>[1]mo!M48</f>
        <v>7437114.8999999994</v>
      </c>
    </row>
    <row r="122" spans="1:8" ht="16.5">
      <c r="A122" s="392" t="s">
        <v>226</v>
      </c>
      <c r="B122" s="53" t="s">
        <v>227</v>
      </c>
      <c r="C122" s="54" t="e">
        <f>C16+C90+C120+C121</f>
        <v>#VALUE!</v>
      </c>
      <c r="D122" s="54">
        <f>D16+D90+D120+D119+D121</f>
        <v>292712800</v>
      </c>
      <c r="E122" s="55">
        <f>E16+E90+E120+E121</f>
        <v>285219488.69999999</v>
      </c>
      <c r="F122" s="54" t="e">
        <f>F16+F90+F120+F121</f>
        <v>#VALUE!</v>
      </c>
      <c r="G122" s="54">
        <f>G16+G90+G120+G119</f>
        <v>123265697.77</v>
      </c>
      <c r="H122" s="55">
        <f>H16+H90+H120+H121</f>
        <v>45897049.349999994</v>
      </c>
    </row>
    <row r="123" spans="1:8" ht="16.5">
      <c r="A123" s="393"/>
      <c r="B123" s="56"/>
      <c r="C123" s="57"/>
      <c r="D123" s="57" t="s">
        <v>228</v>
      </c>
      <c r="E123" s="57" t="s">
        <v>229</v>
      </c>
      <c r="F123" s="57"/>
      <c r="G123" s="57" t="s">
        <v>230</v>
      </c>
      <c r="H123" s="58" t="s">
        <v>231</v>
      </c>
    </row>
    <row r="124" spans="1:8" ht="16.5">
      <c r="A124" s="394" t="s">
        <v>232</v>
      </c>
      <c r="B124" s="59" t="s">
        <v>172</v>
      </c>
      <c r="C124" s="60">
        <f>E124</f>
        <v>1529326.62</v>
      </c>
      <c r="D124" s="61"/>
      <c r="E124" s="61">
        <f>[1]mo!L51</f>
        <v>1529326.62</v>
      </c>
      <c r="F124" s="60">
        <f>H124</f>
        <v>376116.25</v>
      </c>
      <c r="G124" s="61"/>
      <c r="H124" s="62">
        <f>[1]mo!M51</f>
        <v>376116.25</v>
      </c>
    </row>
    <row r="125" spans="1:8" ht="17.25" thickBot="1">
      <c r="A125" s="395" t="s">
        <v>232</v>
      </c>
      <c r="B125" s="63" t="s">
        <v>210</v>
      </c>
      <c r="C125" s="64">
        <f>D125</f>
        <v>7239600</v>
      </c>
      <c r="D125" s="65">
        <f>D113</f>
        <v>7239600</v>
      </c>
      <c r="E125" s="65"/>
      <c r="F125" s="64">
        <f>G125</f>
        <v>1567575.1</v>
      </c>
      <c r="G125" s="65">
        <f>G113</f>
        <v>1567575.1</v>
      </c>
      <c r="H125" s="66"/>
    </row>
    <row r="126" spans="1:8" ht="16.5">
      <c r="A126" s="396"/>
      <c r="B126" s="67"/>
      <c r="C126" s="68"/>
      <c r="D126" s="69" t="s">
        <v>22</v>
      </c>
      <c r="E126" s="70"/>
      <c r="F126" s="68"/>
      <c r="G126" s="69" t="s">
        <v>23</v>
      </c>
      <c r="H126" s="71"/>
    </row>
    <row r="127" spans="1:8" ht="16.5">
      <c r="A127" s="397" t="s">
        <v>233</v>
      </c>
      <c r="B127" s="72"/>
      <c r="C127" s="73"/>
      <c r="D127" s="74">
        <f>D122-D125</f>
        <v>285473200</v>
      </c>
      <c r="E127" s="74"/>
      <c r="F127" s="73"/>
      <c r="G127" s="74">
        <f>G122-G125</f>
        <v>121698122.67</v>
      </c>
      <c r="H127" s="74"/>
    </row>
    <row r="128" spans="1:8" ht="17.25" thickBot="1">
      <c r="A128" s="398"/>
      <c r="B128" s="75"/>
      <c r="C128" s="76"/>
      <c r="D128" s="77"/>
      <c r="E128" s="77"/>
      <c r="F128" s="76"/>
      <c r="G128" s="77"/>
      <c r="H128" s="77"/>
    </row>
    <row r="129" spans="1:8" ht="16.5" customHeight="1">
      <c r="A129" s="399" t="s">
        <v>14</v>
      </c>
      <c r="B129" s="354" t="s">
        <v>15</v>
      </c>
      <c r="C129" s="356" t="s">
        <v>16</v>
      </c>
      <c r="D129" s="357"/>
      <c r="E129" s="358"/>
      <c r="F129" s="356" t="s">
        <v>17</v>
      </c>
      <c r="G129" s="357"/>
      <c r="H129" s="359"/>
    </row>
    <row r="130" spans="1:8" ht="66.75" thickBot="1">
      <c r="A130" s="400"/>
      <c r="B130" s="355"/>
      <c r="C130" s="78" t="s">
        <v>18</v>
      </c>
      <c r="D130" s="79" t="s">
        <v>19</v>
      </c>
      <c r="E130" s="80" t="s">
        <v>20</v>
      </c>
      <c r="F130" s="78" t="s">
        <v>18</v>
      </c>
      <c r="G130" s="79" t="s">
        <v>21</v>
      </c>
      <c r="H130" s="81" t="s">
        <v>20</v>
      </c>
    </row>
    <row r="131" spans="1:8" ht="15.75" thickBot="1">
      <c r="A131" s="14"/>
      <c r="B131" s="15"/>
      <c r="C131" s="16" t="s">
        <v>22</v>
      </c>
      <c r="D131" s="16">
        <v>11</v>
      </c>
      <c r="E131" s="17">
        <v>12</v>
      </c>
      <c r="F131" s="16" t="s">
        <v>23</v>
      </c>
      <c r="G131" s="16">
        <v>21</v>
      </c>
      <c r="H131" s="17">
        <v>22</v>
      </c>
    </row>
    <row r="132" spans="1:8" ht="17.25" thickBot="1">
      <c r="A132" s="401" t="s">
        <v>234</v>
      </c>
      <c r="B132" s="82" t="s">
        <v>235</v>
      </c>
      <c r="C132" s="83">
        <f>D132+E132</f>
        <v>113534878.75999999</v>
      </c>
      <c r="D132" s="84">
        <f>SUM(D133:D147)</f>
        <v>47480593.759999998</v>
      </c>
      <c r="E132" s="84">
        <f>SUM(E133:E147)</f>
        <v>66054285</v>
      </c>
      <c r="F132" s="83">
        <f>G132+H132</f>
        <v>60298019.429999992</v>
      </c>
      <c r="G132" s="84">
        <f>SUM(G133:G147)</f>
        <v>32830255.629999995</v>
      </c>
      <c r="H132" s="84">
        <f>SUM(H133:H147)</f>
        <v>27467763.800000001</v>
      </c>
    </row>
    <row r="133" spans="1:8" ht="16.5">
      <c r="A133" s="377" t="s">
        <v>236</v>
      </c>
      <c r="B133" s="85" t="s">
        <v>237</v>
      </c>
      <c r="C133" s="86">
        <f t="shared" ref="C133:C231" si="2">D133+E133</f>
        <v>29604563.189999998</v>
      </c>
      <c r="D133" s="87">
        <f>D149+D168+D199+D227+D230</f>
        <v>27576763.189999998</v>
      </c>
      <c r="E133" s="88">
        <f>E149+E168+E199+E227+E230</f>
        <v>2027800</v>
      </c>
      <c r="F133" s="86">
        <f t="shared" ref="F133:F231" si="3">G133+H133</f>
        <v>25206411.98</v>
      </c>
      <c r="G133" s="87">
        <f>G149+G168+G199+G227+G230</f>
        <v>23423290.789999999</v>
      </c>
      <c r="H133" s="88">
        <f>H149+H168+H199+H227+H230</f>
        <v>1783121.19</v>
      </c>
    </row>
    <row r="134" spans="1:8" ht="16.5">
      <c r="A134" s="377" t="s">
        <v>238</v>
      </c>
      <c r="B134" s="89" t="s">
        <v>239</v>
      </c>
      <c r="C134" s="37">
        <f t="shared" si="2"/>
        <v>1070150</v>
      </c>
      <c r="D134" s="87">
        <f>D150+D157+D175+D205+D236+D239</f>
        <v>913750</v>
      </c>
      <c r="E134" s="88">
        <f>E150+E153+E170+E201+E229+E232</f>
        <v>156400</v>
      </c>
      <c r="F134" s="37">
        <f t="shared" si="3"/>
        <v>334754.2</v>
      </c>
      <c r="G134" s="87">
        <f>G150+G157+G175+G205+G236+G239</f>
        <v>259024.5</v>
      </c>
      <c r="H134" s="88">
        <f>H150+H153+H170+H201+H229+H232</f>
        <v>75729.7</v>
      </c>
    </row>
    <row r="135" spans="1:8" ht="16.5">
      <c r="A135" s="377" t="s">
        <v>240</v>
      </c>
      <c r="B135" s="89" t="s">
        <v>241</v>
      </c>
      <c r="C135" s="37">
        <f t="shared" si="2"/>
        <v>7839270.5300000003</v>
      </c>
      <c r="D135" s="87">
        <f>D151+D169+D200+D228+D231</f>
        <v>7719270.5300000003</v>
      </c>
      <c r="E135" s="88">
        <f>E151+E169+E200+E228+E231</f>
        <v>120000</v>
      </c>
      <c r="F135" s="37">
        <f t="shared" si="3"/>
        <v>6353888.5699999994</v>
      </c>
      <c r="G135" s="87">
        <f>G151+G169+G200+G228+G231</f>
        <v>6291744.5099999998</v>
      </c>
      <c r="H135" s="88">
        <f>H151+H169+H200+H228+H231</f>
        <v>62144.06</v>
      </c>
    </row>
    <row r="136" spans="1:8" ht="16.5">
      <c r="A136" s="377" t="s">
        <v>242</v>
      </c>
      <c r="B136" s="89" t="s">
        <v>243</v>
      </c>
      <c r="C136" s="37">
        <f t="shared" si="2"/>
        <v>875933.68</v>
      </c>
      <c r="D136" s="87">
        <f>D178+D195+D208+D213+D242+D247+D183</f>
        <v>789933.68</v>
      </c>
      <c r="E136" s="88">
        <f>E178+E195+E208+E213+E242+E247+E183</f>
        <v>86000</v>
      </c>
      <c r="F136" s="37">
        <f t="shared" si="3"/>
        <v>541442.80000000005</v>
      </c>
      <c r="G136" s="87">
        <f>G178+G195+G208+G213+G242+G247+G183</f>
        <v>533437.80000000005</v>
      </c>
      <c r="H136" s="88">
        <f>H178+H195+H208+H213+H242+H247+H183</f>
        <v>8005</v>
      </c>
    </row>
    <row r="137" spans="1:8" ht="16.5">
      <c r="A137" s="377" t="s">
        <v>244</v>
      </c>
      <c r="B137" s="89" t="s">
        <v>245</v>
      </c>
      <c r="C137" s="37">
        <f t="shared" si="2"/>
        <v>33015550</v>
      </c>
      <c r="D137" s="87">
        <f>D162+D184+D214+D248+D158+D176+D237+D240+D206</f>
        <v>352880</v>
      </c>
      <c r="E137" s="88">
        <f>E162+E184+E214+E248</f>
        <v>32662670</v>
      </c>
      <c r="F137" s="37">
        <f t="shared" si="3"/>
        <v>12942371.790000001</v>
      </c>
      <c r="G137" s="87">
        <f>G162+G184+G214+G248+G158+G176+G237+G240+G206</f>
        <v>181225</v>
      </c>
      <c r="H137" s="88">
        <f>H162+H184+H214+H248</f>
        <v>12761146.790000001</v>
      </c>
    </row>
    <row r="138" spans="1:8" ht="16.5">
      <c r="A138" s="377" t="s">
        <v>246</v>
      </c>
      <c r="B138" s="89" t="s">
        <v>247</v>
      </c>
      <c r="C138" s="37">
        <f t="shared" si="2"/>
        <v>1525380.73</v>
      </c>
      <c r="D138" s="87">
        <f>D185+D215+D249</f>
        <v>560740.73</v>
      </c>
      <c r="E138" s="88">
        <f>E185+E215+E249</f>
        <v>964640</v>
      </c>
      <c r="F138" s="37">
        <f t="shared" si="3"/>
        <v>733983.88</v>
      </c>
      <c r="G138" s="87">
        <f>G185+G215+G249</f>
        <v>342733.88</v>
      </c>
      <c r="H138" s="88">
        <f>H185+H215+H249</f>
        <v>391250</v>
      </c>
    </row>
    <row r="139" spans="1:8" ht="18.75" customHeight="1">
      <c r="A139" s="377" t="s">
        <v>248</v>
      </c>
      <c r="B139" s="89" t="s">
        <v>249</v>
      </c>
      <c r="C139" s="37">
        <f t="shared" si="2"/>
        <v>0</v>
      </c>
      <c r="D139" s="87"/>
      <c r="E139" s="88"/>
      <c r="F139" s="37">
        <f t="shared" si="3"/>
        <v>0</v>
      </c>
      <c r="G139" s="87"/>
      <c r="H139" s="88"/>
    </row>
    <row r="140" spans="1:8" ht="16.5">
      <c r="A140" s="377" t="s">
        <v>250</v>
      </c>
      <c r="B140" s="89" t="s">
        <v>251</v>
      </c>
      <c r="C140" s="37">
        <f t="shared" si="2"/>
        <v>2660720.21</v>
      </c>
      <c r="D140" s="87">
        <f>D186+D216+D243+D250+D209</f>
        <v>166292</v>
      </c>
      <c r="E140" s="88">
        <f>E186+E216+E243+E250+E179</f>
        <v>2494428.21</v>
      </c>
      <c r="F140" s="37">
        <f t="shared" si="3"/>
        <v>1994690.5799999998</v>
      </c>
      <c r="G140" s="87">
        <f>G186+G216+G243+G250+G209</f>
        <v>23169</v>
      </c>
      <c r="H140" s="88">
        <f>H186+H216+H243+H250+H179</f>
        <v>1971521.5799999998</v>
      </c>
    </row>
    <row r="141" spans="1:8" ht="16.5">
      <c r="A141" s="377" t="s">
        <v>252</v>
      </c>
      <c r="B141" s="89" t="s">
        <v>253</v>
      </c>
      <c r="C141" s="37">
        <f t="shared" si="2"/>
        <v>19897407.900000002</v>
      </c>
      <c r="D141" s="87">
        <f>D163+D187+D217+D244+D251+D160+D180+D210+D196+D159+D177+D207+D238+D241</f>
        <v>1777730.23</v>
      </c>
      <c r="E141" s="88">
        <f>E163+E187+E217+E244+E251+E160+E180+E210</f>
        <v>18119677.670000002</v>
      </c>
      <c r="F141" s="37">
        <f t="shared" si="3"/>
        <v>8189238.5500000007</v>
      </c>
      <c r="G141" s="87">
        <f>G163+G187+G217+G244+G251+G160+G180+G210+G196+G159+G177+G207+G238+G241</f>
        <v>1022800.42</v>
      </c>
      <c r="H141" s="88">
        <f>H163+H187+H217+H244+H251+H160+H180+H210</f>
        <v>7166438.1300000008</v>
      </c>
    </row>
    <row r="142" spans="1:8" ht="26.25">
      <c r="A142" s="377" t="s">
        <v>854</v>
      </c>
      <c r="B142" s="89" t="s">
        <v>855</v>
      </c>
      <c r="C142" s="37"/>
      <c r="D142" s="90"/>
      <c r="E142" s="91"/>
      <c r="F142" s="37">
        <f t="shared" si="3"/>
        <v>0</v>
      </c>
      <c r="G142" s="90"/>
      <c r="H142" s="91"/>
    </row>
    <row r="143" spans="1:8" ht="16.5">
      <c r="A143" s="377"/>
      <c r="B143" s="89" t="s">
        <v>254</v>
      </c>
      <c r="C143" s="37">
        <f>D143</f>
        <v>0</v>
      </c>
      <c r="D143" s="90"/>
      <c r="E143" s="91"/>
      <c r="F143" s="37">
        <f>G143</f>
        <v>0</v>
      </c>
      <c r="G143" s="90"/>
      <c r="H143" s="91"/>
    </row>
    <row r="144" spans="1:8" ht="16.5">
      <c r="A144" s="377" t="s">
        <v>255</v>
      </c>
      <c r="B144" s="89" t="s">
        <v>256</v>
      </c>
      <c r="C144" s="37">
        <f t="shared" si="2"/>
        <v>6914044.9500000002</v>
      </c>
      <c r="D144" s="90">
        <f>D164+D188+D192+D218+D221+D223+D225+D252+D255+D165</f>
        <v>409459.95</v>
      </c>
      <c r="E144" s="91">
        <f>E164+E188+E192+E218+E221+E223+E225+E252+E255+E191+E165+E193</f>
        <v>6504585</v>
      </c>
      <c r="F144" s="37">
        <f t="shared" si="3"/>
        <v>2508272.6400000001</v>
      </c>
      <c r="G144" s="90">
        <f>G164+G188+G192+G218+G221+G223+G225+G252+G255+G165</f>
        <v>136083.74000000002</v>
      </c>
      <c r="H144" s="91">
        <f>H164+H188+H192+H218+H221+H223+H225+H252+H255+H191+H165+H193</f>
        <v>2372188.9</v>
      </c>
    </row>
    <row r="145" spans="1:8" ht="16.5">
      <c r="A145" s="377" t="s">
        <v>257</v>
      </c>
      <c r="B145" s="89" t="s">
        <v>258</v>
      </c>
      <c r="C145" s="37">
        <f t="shared" si="2"/>
        <v>1693345</v>
      </c>
      <c r="D145" s="90">
        <f>D181+D189+D211+D219+D253+D245</f>
        <v>912445</v>
      </c>
      <c r="E145" s="91">
        <f>E181+E189+E211+E219+E253+E245</f>
        <v>780900</v>
      </c>
      <c r="F145" s="37">
        <f t="shared" si="3"/>
        <v>200530.25</v>
      </c>
      <c r="G145" s="90">
        <f>G181+G189+G211+G219+G253+G245</f>
        <v>131978</v>
      </c>
      <c r="H145" s="91">
        <f>H181+H189+H211+H219+H253+H245</f>
        <v>68552.25</v>
      </c>
    </row>
    <row r="146" spans="1:8" ht="16.5">
      <c r="A146" s="402"/>
      <c r="B146" s="89" t="s">
        <v>856</v>
      </c>
      <c r="C146" s="76"/>
      <c r="D146" s="92"/>
      <c r="E146" s="93"/>
      <c r="F146" s="37"/>
      <c r="G146" s="92"/>
      <c r="H146" s="93"/>
    </row>
    <row r="147" spans="1:8" ht="27" thickBot="1">
      <c r="A147" s="402" t="s">
        <v>259</v>
      </c>
      <c r="B147" s="94" t="s">
        <v>260</v>
      </c>
      <c r="C147" s="95">
        <f t="shared" si="2"/>
        <v>8438512.5700000003</v>
      </c>
      <c r="D147" s="92">
        <f>D166+D182+D190+D212+D220+D246+D254+D161+D197</f>
        <v>6301328.4500000002</v>
      </c>
      <c r="E147" s="93">
        <f>E166+E182+E190+E212+E220+E246+E254+E161</f>
        <v>2137184.12</v>
      </c>
      <c r="F147" s="95">
        <f t="shared" si="3"/>
        <v>1292434.19</v>
      </c>
      <c r="G147" s="92">
        <f>G166+G182+G190+G212+G220+G246+G254+G161+G197</f>
        <v>484767.99</v>
      </c>
      <c r="H147" s="93">
        <f>H166+H182+H190+H212+H220+H246+H254+H161</f>
        <v>807666.2</v>
      </c>
    </row>
    <row r="148" spans="1:8" ht="48" thickBot="1">
      <c r="A148" s="403" t="s">
        <v>261</v>
      </c>
      <c r="B148" s="96" t="s">
        <v>262</v>
      </c>
      <c r="C148" s="97">
        <f t="shared" si="2"/>
        <v>1368055</v>
      </c>
      <c r="D148" s="98">
        <f>SUM(D149:D151)</f>
        <v>1363055</v>
      </c>
      <c r="E148" s="99">
        <f>[1]mo!L76</f>
        <v>5000</v>
      </c>
      <c r="F148" s="97">
        <f t="shared" si="3"/>
        <v>895598.80999999994</v>
      </c>
      <c r="G148" s="100">
        <f>SUM(G149:G151)</f>
        <v>895598.80999999994</v>
      </c>
      <c r="H148" s="101">
        <f>[1]mo!M76</f>
        <v>0</v>
      </c>
    </row>
    <row r="149" spans="1:8" ht="16.5">
      <c r="A149" s="404" t="s">
        <v>236</v>
      </c>
      <c r="B149" s="85" t="s">
        <v>263</v>
      </c>
      <c r="C149" s="86">
        <f t="shared" si="2"/>
        <v>975055</v>
      </c>
      <c r="D149" s="87">
        <v>968055</v>
      </c>
      <c r="E149" s="102">
        <f>[1]mo!L77</f>
        <v>7000</v>
      </c>
      <c r="F149" s="86">
        <f t="shared" si="3"/>
        <v>717813.84</v>
      </c>
      <c r="G149" s="103">
        <v>711113.84</v>
      </c>
      <c r="H149" s="104">
        <f>[1]mo!M77</f>
        <v>6700</v>
      </c>
    </row>
    <row r="150" spans="1:8" ht="16.5">
      <c r="A150" s="377" t="s">
        <v>238</v>
      </c>
      <c r="B150" s="89" t="s">
        <v>264</v>
      </c>
      <c r="C150" s="37">
        <f t="shared" si="2"/>
        <v>97400</v>
      </c>
      <c r="D150" s="90">
        <v>50000</v>
      </c>
      <c r="E150" s="102">
        <f>[1]mo!L78</f>
        <v>47400</v>
      </c>
      <c r="F150" s="37">
        <f t="shared" si="3"/>
        <v>3400</v>
      </c>
      <c r="G150" s="105">
        <v>3400</v>
      </c>
      <c r="H150" s="106">
        <f>[1]mo!M78</f>
        <v>0</v>
      </c>
    </row>
    <row r="151" spans="1:8" ht="17.25" thickBot="1">
      <c r="A151" s="402" t="s">
        <v>240</v>
      </c>
      <c r="B151" s="94" t="s">
        <v>265</v>
      </c>
      <c r="C151" s="76">
        <f t="shared" si="2"/>
        <v>345000</v>
      </c>
      <c r="D151" s="92">
        <v>345000</v>
      </c>
      <c r="E151" s="107">
        <f>[1]mo!L79</f>
        <v>0</v>
      </c>
      <c r="F151" s="76">
        <f t="shared" si="3"/>
        <v>181084.97</v>
      </c>
      <c r="G151" s="108">
        <v>181084.97</v>
      </c>
      <c r="H151" s="109">
        <f>[1]mo!M79</f>
        <v>0</v>
      </c>
    </row>
    <row r="152" spans="1:8" ht="95.25" thickBot="1">
      <c r="A152" s="110" t="s">
        <v>266</v>
      </c>
      <c r="B152" s="111" t="s">
        <v>267</v>
      </c>
      <c r="C152" s="97">
        <f t="shared" si="2"/>
        <v>55852026.619999997</v>
      </c>
      <c r="D152" s="98">
        <f>D153+D160+D161+D162+D163+D164+D165+D166</f>
        <v>74900</v>
      </c>
      <c r="E152" s="98">
        <f>E153+E160+E161+E162+E163+E164+E165+E166</f>
        <v>55777126.619999997</v>
      </c>
      <c r="F152" s="112">
        <f t="shared" si="3"/>
        <v>21576623.18</v>
      </c>
      <c r="G152" s="98">
        <f>G153+G160+G161+G162+G163+G164+G165+G166</f>
        <v>19550</v>
      </c>
      <c r="H152" s="98">
        <f>H153+H160+H161+H162+H163+H164+H165+H166</f>
        <v>21557073.18</v>
      </c>
    </row>
    <row r="153" spans="1:8" ht="16.5">
      <c r="A153" s="405" t="s">
        <v>238</v>
      </c>
      <c r="B153" s="113" t="s">
        <v>857</v>
      </c>
      <c r="C153" s="114">
        <f t="shared" si="2"/>
        <v>26950</v>
      </c>
      <c r="D153" s="115">
        <f>D157+D158+D159</f>
        <v>17950</v>
      </c>
      <c r="E153" s="116">
        <f>[1]mo!L86</f>
        <v>9000</v>
      </c>
      <c r="F153" s="117">
        <f>G153</f>
        <v>17950</v>
      </c>
      <c r="G153" s="115">
        <f>G157+G158+G159</f>
        <v>17950</v>
      </c>
      <c r="H153" s="116">
        <f>[1]mo!M86</f>
        <v>0</v>
      </c>
    </row>
    <row r="154" spans="1:8" ht="16.5">
      <c r="A154" s="404"/>
      <c r="B154" s="118" t="s">
        <v>269</v>
      </c>
      <c r="C154" s="119"/>
      <c r="D154" s="120">
        <f>D160+D161</f>
        <v>0</v>
      </c>
      <c r="E154" s="120">
        <f>E160+E161</f>
        <v>0</v>
      </c>
      <c r="F154" s="37"/>
      <c r="G154" s="120">
        <f>G160+G161</f>
        <v>0</v>
      </c>
      <c r="H154" s="120">
        <f>H160+H161</f>
        <v>0</v>
      </c>
    </row>
    <row r="155" spans="1:8" ht="16.5">
      <c r="A155" s="404"/>
      <c r="B155" s="118" t="s">
        <v>270</v>
      </c>
      <c r="C155" s="119"/>
      <c r="D155" s="120">
        <f>D162+D163+D164+D166</f>
        <v>56950</v>
      </c>
      <c r="E155" s="120">
        <f>E162+E163+E164+E166</f>
        <v>54350880.619999997</v>
      </c>
      <c r="F155" s="37"/>
      <c r="G155" s="120">
        <f>G162+G163+G164+G166</f>
        <v>1600</v>
      </c>
      <c r="H155" s="120">
        <f>H162+H163+H164+H166</f>
        <v>21037159.82</v>
      </c>
    </row>
    <row r="156" spans="1:8" ht="22.5" customHeight="1">
      <c r="A156" s="404"/>
      <c r="B156" s="118" t="s">
        <v>271</v>
      </c>
      <c r="C156" s="119"/>
      <c r="D156" s="120">
        <f>D165</f>
        <v>0</v>
      </c>
      <c r="E156" s="120">
        <f>E165</f>
        <v>1417246</v>
      </c>
      <c r="F156" s="119"/>
      <c r="G156" s="120">
        <f>G165</f>
        <v>0</v>
      </c>
      <c r="H156" s="120">
        <f>H165</f>
        <v>519913.36</v>
      </c>
    </row>
    <row r="157" spans="1:8" ht="16.5">
      <c r="A157" s="377" t="s">
        <v>238</v>
      </c>
      <c r="B157" s="121" t="s">
        <v>268</v>
      </c>
      <c r="C157" s="37">
        <f t="shared" si="2"/>
        <v>1200</v>
      </c>
      <c r="D157" s="120">
        <v>1200</v>
      </c>
      <c r="E157" s="120"/>
      <c r="F157" s="37">
        <f t="shared" ref="F157:F159" si="4">G157+H157</f>
        <v>1200</v>
      </c>
      <c r="G157" s="120">
        <v>1200</v>
      </c>
      <c r="H157" s="120"/>
    </row>
    <row r="158" spans="1:8" ht="16.5">
      <c r="A158" s="377" t="s">
        <v>244</v>
      </c>
      <c r="B158" s="121" t="s">
        <v>858</v>
      </c>
      <c r="C158" s="37">
        <f t="shared" si="2"/>
        <v>16450</v>
      </c>
      <c r="D158" s="120">
        <v>16450</v>
      </c>
      <c r="E158" s="120"/>
      <c r="F158" s="37">
        <f t="shared" si="4"/>
        <v>16450</v>
      </c>
      <c r="G158" s="120">
        <v>16450</v>
      </c>
      <c r="H158" s="120"/>
    </row>
    <row r="159" spans="1:8" ht="16.5">
      <c r="A159" s="377" t="s">
        <v>252</v>
      </c>
      <c r="B159" s="121" t="s">
        <v>859</v>
      </c>
      <c r="C159" s="37">
        <f t="shared" si="2"/>
        <v>300</v>
      </c>
      <c r="D159" s="120">
        <v>300</v>
      </c>
      <c r="E159" s="120"/>
      <c r="F159" s="37">
        <f t="shared" si="4"/>
        <v>300</v>
      </c>
      <c r="G159" s="120">
        <v>300</v>
      </c>
      <c r="H159" s="120"/>
    </row>
    <row r="160" spans="1:8" ht="16.5">
      <c r="A160" s="377" t="s">
        <v>255</v>
      </c>
      <c r="B160" s="121" t="s">
        <v>272</v>
      </c>
      <c r="C160" s="37">
        <f t="shared" si="2"/>
        <v>0</v>
      </c>
      <c r="D160" s="122">
        <v>0</v>
      </c>
      <c r="E160" s="102">
        <f>[1]mo!L85</f>
        <v>0</v>
      </c>
      <c r="F160" s="123">
        <f>G160+H160</f>
        <v>0</v>
      </c>
      <c r="G160" s="103"/>
      <c r="H160" s="102">
        <f>[1]mo!M85</f>
        <v>0</v>
      </c>
    </row>
    <row r="161" spans="1:8" ht="25.5">
      <c r="A161" s="406" t="s">
        <v>259</v>
      </c>
      <c r="B161" s="124" t="s">
        <v>273</v>
      </c>
      <c r="C161" s="37">
        <f>D161+E161</f>
        <v>0</v>
      </c>
      <c r="D161" s="122">
        <v>0</v>
      </c>
      <c r="E161" s="125"/>
      <c r="F161" s="37">
        <f>G161+H161</f>
        <v>0</v>
      </c>
      <c r="G161" s="126"/>
      <c r="H161" s="125"/>
    </row>
    <row r="162" spans="1:8" ht="16.5">
      <c r="A162" s="377" t="s">
        <v>244</v>
      </c>
      <c r="B162" s="124" t="s">
        <v>274</v>
      </c>
      <c r="C162" s="37">
        <f t="shared" si="2"/>
        <v>31772400</v>
      </c>
      <c r="D162" s="127">
        <v>0</v>
      </c>
      <c r="E162" s="125">
        <f>[1]mo!L87</f>
        <v>31772400</v>
      </c>
      <c r="F162" s="37">
        <f>G162+H162</f>
        <v>12756906.790000001</v>
      </c>
      <c r="G162" s="128"/>
      <c r="H162" s="125">
        <f>[1]mo!M87</f>
        <v>12756906.790000001</v>
      </c>
    </row>
    <row r="163" spans="1:8" ht="16.5">
      <c r="A163" s="377" t="s">
        <v>252</v>
      </c>
      <c r="B163" s="124" t="s">
        <v>275</v>
      </c>
      <c r="C163" s="37">
        <f>D163+E163</f>
        <v>16258200</v>
      </c>
      <c r="D163" s="127">
        <v>0</v>
      </c>
      <c r="E163" s="129">
        <f>[1]mo!L88</f>
        <v>16258200</v>
      </c>
      <c r="F163" s="37">
        <f>G163+H163</f>
        <v>6167246.2100000009</v>
      </c>
      <c r="G163" s="128"/>
      <c r="H163" s="129">
        <f>[1]mo!M88</f>
        <v>6167246.2100000009</v>
      </c>
    </row>
    <row r="164" spans="1:8" ht="16.5">
      <c r="A164" s="377" t="s">
        <v>255</v>
      </c>
      <c r="B164" s="124" t="s">
        <v>276</v>
      </c>
      <c r="C164" s="37">
        <f t="shared" si="2"/>
        <v>4847954</v>
      </c>
      <c r="D164" s="90">
        <v>50000</v>
      </c>
      <c r="E164" s="130">
        <f>[1]mo!L89</f>
        <v>4797954</v>
      </c>
      <c r="F164" s="37">
        <f t="shared" si="3"/>
        <v>1743590.57</v>
      </c>
      <c r="G164" s="131"/>
      <c r="H164" s="130">
        <f>[1]mo!M89</f>
        <v>1743590.57</v>
      </c>
    </row>
    <row r="165" spans="1:8" ht="16.5">
      <c r="A165" s="377" t="s">
        <v>255</v>
      </c>
      <c r="B165" s="89" t="s">
        <v>277</v>
      </c>
      <c r="C165" s="133">
        <f>E165</f>
        <v>1417246</v>
      </c>
      <c r="D165" s="90">
        <v>0</v>
      </c>
      <c r="E165" s="107">
        <f>[1]mo!L90</f>
        <v>1417246</v>
      </c>
      <c r="F165" s="133">
        <f>H165</f>
        <v>519913.36</v>
      </c>
      <c r="G165" s="105"/>
      <c r="H165" s="130">
        <f>[1]mo!M90</f>
        <v>519913.36</v>
      </c>
    </row>
    <row r="166" spans="1:8" ht="26.25" thickBot="1">
      <c r="A166" s="406" t="s">
        <v>259</v>
      </c>
      <c r="B166" s="132" t="s">
        <v>278</v>
      </c>
      <c r="C166" s="133">
        <f t="shared" si="2"/>
        <v>1529276.62</v>
      </c>
      <c r="D166" s="134">
        <v>6950</v>
      </c>
      <c r="E166" s="107">
        <f>[1]mo!L91</f>
        <v>1522326.62</v>
      </c>
      <c r="F166" s="133">
        <f t="shared" si="3"/>
        <v>371016.25</v>
      </c>
      <c r="G166" s="135">
        <v>1600</v>
      </c>
      <c r="H166" s="107">
        <f>[1]mo!M91</f>
        <v>369416.25</v>
      </c>
    </row>
    <row r="167" spans="1:8" ht="111" thickBot="1">
      <c r="A167" s="407" t="s">
        <v>279</v>
      </c>
      <c r="B167" s="136" t="s">
        <v>280</v>
      </c>
      <c r="C167" s="137">
        <f t="shared" si="2"/>
        <v>25514279.379999999</v>
      </c>
      <c r="D167" s="101">
        <f>D168+D169+D170+D178+D179+D180+D181+D182+D183+D184+D185+D186+D187+D188+D189+D190+D191+D192</f>
        <v>15448006</v>
      </c>
      <c r="E167" s="101">
        <f>E168+E169+E170+E178+E179+E180+E181+E182+E183+E184+E185+E186+E187+E188+E189+E190+E191+E192+E193</f>
        <v>10066273.379999999</v>
      </c>
      <c r="F167" s="137">
        <f t="shared" si="3"/>
        <v>17212980.059999999</v>
      </c>
      <c r="G167" s="101">
        <f>G168+G169+G170+G178+G179+G180+G181+G182+G183+G184+G185+G186+G187+G188+G189+G190+G191+G192</f>
        <v>11341944.709999999</v>
      </c>
      <c r="H167" s="101">
        <f>H168+H169+H170+H178+H179+H180+H181+H182+H183+H184+H185+H186+H187+H188+H189+H190+H191+H192+H193</f>
        <v>5871035.3499999996</v>
      </c>
    </row>
    <row r="168" spans="1:8" ht="16.5">
      <c r="A168" s="404" t="s">
        <v>236</v>
      </c>
      <c r="B168" s="138" t="s">
        <v>281</v>
      </c>
      <c r="C168" s="76">
        <f t="shared" si="2"/>
        <v>11303858</v>
      </c>
      <c r="D168" s="139">
        <v>9283058</v>
      </c>
      <c r="E168" s="140">
        <f>[1]mo!L93</f>
        <v>2020800</v>
      </c>
      <c r="F168" s="76">
        <f t="shared" si="3"/>
        <v>9764261.9900000002</v>
      </c>
      <c r="G168" s="141">
        <v>7987840.7999999998</v>
      </c>
      <c r="H168" s="140">
        <f>[1]mo!M93</f>
        <v>1776421.19</v>
      </c>
    </row>
    <row r="169" spans="1:8" ht="16.5">
      <c r="A169" s="377" t="s">
        <v>240</v>
      </c>
      <c r="B169" s="138" t="s">
        <v>282</v>
      </c>
      <c r="C169" s="37">
        <f t="shared" si="2"/>
        <v>2770575</v>
      </c>
      <c r="D169" s="142">
        <v>2650575</v>
      </c>
      <c r="E169" s="140">
        <f>[1]mo!L94</f>
        <v>120000</v>
      </c>
      <c r="F169" s="37">
        <f t="shared" si="3"/>
        <v>2188095.1800000002</v>
      </c>
      <c r="G169" s="143">
        <v>2125951.12</v>
      </c>
      <c r="H169" s="140">
        <f>[1]mo!M94</f>
        <v>62144.06</v>
      </c>
    </row>
    <row r="170" spans="1:8" ht="16.5">
      <c r="A170" s="377" t="s">
        <v>238</v>
      </c>
      <c r="B170" s="138" t="s">
        <v>860</v>
      </c>
      <c r="C170" s="37"/>
      <c r="D170" s="142">
        <f>D175+D176+D177</f>
        <v>367150</v>
      </c>
      <c r="E170" s="140">
        <f>[1]mo!L95</f>
        <v>100000</v>
      </c>
      <c r="F170" s="37"/>
      <c r="G170" s="142">
        <f>G175+G176+G177</f>
        <v>170910</v>
      </c>
      <c r="H170" s="140">
        <f>[1]mo!M95</f>
        <v>75729.7</v>
      </c>
    </row>
    <row r="171" spans="1:8" ht="16.5">
      <c r="A171" s="377"/>
      <c r="B171" s="138" t="s">
        <v>284</v>
      </c>
      <c r="C171" s="37"/>
      <c r="D171" s="142">
        <f>D178+D180+D181+D182</f>
        <v>992525</v>
      </c>
      <c r="E171" s="142">
        <f>E178+E180+E181+E182</f>
        <v>3196335.17</v>
      </c>
      <c r="F171" s="37"/>
      <c r="G171" s="142">
        <f>G178+G180+G181+G182</f>
        <v>611173.19999999995</v>
      </c>
      <c r="H171" s="142">
        <f>H178+H180+H181+H182</f>
        <v>1451855.0599999998</v>
      </c>
    </row>
    <row r="172" spans="1:8" ht="16.5">
      <c r="A172" s="377"/>
      <c r="B172" s="138" t="s">
        <v>285</v>
      </c>
      <c r="C172" s="37"/>
      <c r="D172" s="142">
        <f>D183+D184+D185+D186+D187+D188+D189+D190</f>
        <v>2098698</v>
      </c>
      <c r="E172" s="142">
        <f>E183+E184+E185+E186+E187+E188+E189+E190</f>
        <v>4106710</v>
      </c>
      <c r="F172" s="37"/>
      <c r="G172" s="142">
        <f>G183+G184+G185+G186+G187+G188+G189+G190</f>
        <v>432435.37</v>
      </c>
      <c r="H172" s="142">
        <f>H183+H184+H185+H186+H187+H188+H189+H190</f>
        <v>2309784.9500000002</v>
      </c>
    </row>
    <row r="173" spans="1:8" ht="16.5">
      <c r="A173" s="377"/>
      <c r="B173" s="138" t="s">
        <v>286</v>
      </c>
      <c r="C173" s="37"/>
      <c r="D173" s="142">
        <f>D191</f>
        <v>0</v>
      </c>
      <c r="E173" s="142"/>
      <c r="F173" s="37"/>
      <c r="G173" s="142">
        <f>G191</f>
        <v>0</v>
      </c>
      <c r="H173" s="142">
        <f>H191</f>
        <v>0</v>
      </c>
    </row>
    <row r="174" spans="1:8" ht="16.5">
      <c r="A174" s="377"/>
      <c r="B174" s="138" t="s">
        <v>287</v>
      </c>
      <c r="C174" s="37"/>
      <c r="D174" s="142">
        <f>D192</f>
        <v>56000</v>
      </c>
      <c r="E174" s="142">
        <f>E192</f>
        <v>23000</v>
      </c>
      <c r="F174" s="37"/>
      <c r="G174" s="142">
        <f>G192</f>
        <v>13634.22</v>
      </c>
      <c r="H174" s="142">
        <f>H192</f>
        <v>0</v>
      </c>
    </row>
    <row r="175" spans="1:8" ht="16.5">
      <c r="A175" s="377" t="s">
        <v>238</v>
      </c>
      <c r="B175" s="259" t="s">
        <v>283</v>
      </c>
      <c r="C175" s="37">
        <f t="shared" si="2"/>
        <v>220000</v>
      </c>
      <c r="D175" s="142">
        <v>220000</v>
      </c>
      <c r="E175" s="139"/>
      <c r="F175" s="37">
        <f t="shared" si="3"/>
        <v>72375</v>
      </c>
      <c r="G175" s="142">
        <v>72375</v>
      </c>
      <c r="H175" s="139"/>
    </row>
    <row r="176" spans="1:8" ht="16.5">
      <c r="A176" s="377" t="s">
        <v>244</v>
      </c>
      <c r="B176" s="259" t="s">
        <v>861</v>
      </c>
      <c r="C176" s="37">
        <f t="shared" si="2"/>
        <v>124150</v>
      </c>
      <c r="D176" s="142">
        <v>124150</v>
      </c>
      <c r="E176" s="139"/>
      <c r="F176" s="37">
        <f t="shared" si="3"/>
        <v>86475</v>
      </c>
      <c r="G176" s="142">
        <v>86475</v>
      </c>
      <c r="H176" s="139"/>
    </row>
    <row r="177" spans="1:8" ht="16.5">
      <c r="A177" s="377" t="s">
        <v>252</v>
      </c>
      <c r="B177" s="259" t="s">
        <v>862</v>
      </c>
      <c r="C177" s="37">
        <f t="shared" si="2"/>
        <v>23000</v>
      </c>
      <c r="D177" s="142">
        <v>23000</v>
      </c>
      <c r="E177" s="139"/>
      <c r="F177" s="37">
        <f t="shared" si="3"/>
        <v>12060</v>
      </c>
      <c r="G177" s="142">
        <v>12060</v>
      </c>
      <c r="H177" s="139"/>
    </row>
    <row r="178" spans="1:8" ht="16.5">
      <c r="A178" s="377" t="s">
        <v>242</v>
      </c>
      <c r="B178" s="85" t="s">
        <v>288</v>
      </c>
      <c r="C178" s="37">
        <f t="shared" si="2"/>
        <v>451400</v>
      </c>
      <c r="D178" s="90">
        <v>376400</v>
      </c>
      <c r="E178" s="102">
        <f>[1]mo!L101</f>
        <v>75000</v>
      </c>
      <c r="F178" s="37">
        <f t="shared" si="3"/>
        <v>290226.77</v>
      </c>
      <c r="G178" s="105">
        <v>282221.77</v>
      </c>
      <c r="H178" s="102">
        <f>[1]mo!M101</f>
        <v>8005</v>
      </c>
    </row>
    <row r="179" spans="1:8" ht="16.5">
      <c r="A179" s="377" t="s">
        <v>250</v>
      </c>
      <c r="B179" s="85" t="s">
        <v>289</v>
      </c>
      <c r="C179" s="37">
        <f t="shared" si="2"/>
        <v>473628.21</v>
      </c>
      <c r="D179" s="90"/>
      <c r="E179" s="102">
        <f>[1]mo!L102</f>
        <v>473628.21</v>
      </c>
      <c r="F179" s="37">
        <f t="shared" si="3"/>
        <v>195100.38999999998</v>
      </c>
      <c r="G179" s="105"/>
      <c r="H179" s="102">
        <f>[1]mo!M102</f>
        <v>195100.38999999998</v>
      </c>
    </row>
    <row r="180" spans="1:8" ht="16.5">
      <c r="A180" s="377" t="s">
        <v>252</v>
      </c>
      <c r="B180" s="85" t="s">
        <v>290</v>
      </c>
      <c r="C180" s="37">
        <f t="shared" si="2"/>
        <v>1946477.67</v>
      </c>
      <c r="D180" s="90">
        <v>205000</v>
      </c>
      <c r="E180" s="102">
        <f>[1]mo!L103</f>
        <v>1741477.67</v>
      </c>
      <c r="F180" s="37">
        <f t="shared" si="3"/>
        <v>1102267.5399999998</v>
      </c>
      <c r="G180" s="105">
        <v>165219.68</v>
      </c>
      <c r="H180" s="102">
        <f>[1]mo!M103</f>
        <v>937047.85999999987</v>
      </c>
    </row>
    <row r="181" spans="1:8" ht="16.5">
      <c r="A181" s="377" t="s">
        <v>257</v>
      </c>
      <c r="B181" s="85" t="s">
        <v>291</v>
      </c>
      <c r="C181" s="37">
        <f t="shared" si="2"/>
        <v>931310</v>
      </c>
      <c r="D181" s="90">
        <v>150410</v>
      </c>
      <c r="E181" s="102">
        <f>[1]mo!L104</f>
        <v>780900</v>
      </c>
      <c r="F181" s="37">
        <f t="shared" si="3"/>
        <v>129632.25</v>
      </c>
      <c r="G181" s="105">
        <v>61080</v>
      </c>
      <c r="H181" s="102">
        <f>[1]mo!M104</f>
        <v>68552.25</v>
      </c>
    </row>
    <row r="182" spans="1:8" ht="26.25">
      <c r="A182" s="408" t="s">
        <v>259</v>
      </c>
      <c r="B182" s="85" t="s">
        <v>292</v>
      </c>
      <c r="C182" s="37">
        <f t="shared" si="2"/>
        <v>859672.5</v>
      </c>
      <c r="D182" s="90">
        <v>260715</v>
      </c>
      <c r="E182" s="102">
        <f>[1]mo!L105</f>
        <v>598957.5</v>
      </c>
      <c r="F182" s="37">
        <f t="shared" si="3"/>
        <v>540901.69999999995</v>
      </c>
      <c r="G182" s="105">
        <v>102651.75</v>
      </c>
      <c r="H182" s="102">
        <f>[1]mo!M105</f>
        <v>438249.95</v>
      </c>
    </row>
    <row r="183" spans="1:8" ht="16.5">
      <c r="A183" s="377" t="s">
        <v>242</v>
      </c>
      <c r="B183" s="85" t="s">
        <v>293</v>
      </c>
      <c r="C183" s="37">
        <f t="shared" si="2"/>
        <v>41800</v>
      </c>
      <c r="D183" s="144">
        <v>30800</v>
      </c>
      <c r="E183" s="102">
        <f>[1]mo!L106</f>
        <v>11000</v>
      </c>
      <c r="F183" s="37">
        <f t="shared" si="3"/>
        <v>24840.36</v>
      </c>
      <c r="G183" s="105">
        <v>24840.36</v>
      </c>
      <c r="H183" s="102">
        <f>[1]mo!M106</f>
        <v>0</v>
      </c>
    </row>
    <row r="184" spans="1:8" ht="16.5">
      <c r="A184" s="377" t="s">
        <v>244</v>
      </c>
      <c r="B184" s="85" t="s">
        <v>294</v>
      </c>
      <c r="C184" s="37">
        <f t="shared" si="2"/>
        <v>911120</v>
      </c>
      <c r="D184" s="90">
        <v>20850</v>
      </c>
      <c r="E184" s="102">
        <f>[1]mo!L107</f>
        <v>890270</v>
      </c>
      <c r="F184" s="37">
        <f t="shared" si="3"/>
        <v>4240</v>
      </c>
      <c r="G184" s="105"/>
      <c r="H184" s="102">
        <f>[1]mo!M107</f>
        <v>4240</v>
      </c>
    </row>
    <row r="185" spans="1:8" ht="16.5">
      <c r="A185" s="377" t="s">
        <v>246</v>
      </c>
      <c r="B185" s="85" t="s">
        <v>295</v>
      </c>
      <c r="C185" s="37">
        <f t="shared" si="2"/>
        <v>1269640</v>
      </c>
      <c r="D185" s="144">
        <v>305000</v>
      </c>
      <c r="E185" s="102">
        <f>[1]mo!L108</f>
        <v>964640</v>
      </c>
      <c r="F185" s="37">
        <f>G185</f>
        <v>182467.52</v>
      </c>
      <c r="G185" s="105">
        <v>182467.52</v>
      </c>
      <c r="H185" s="102">
        <f>[1]mo!M108</f>
        <v>391250</v>
      </c>
    </row>
    <row r="186" spans="1:8" ht="16.5">
      <c r="A186" s="377" t="s">
        <v>250</v>
      </c>
      <c r="B186" s="85" t="s">
        <v>296</v>
      </c>
      <c r="C186" s="37">
        <f t="shared" si="2"/>
        <v>2043972</v>
      </c>
      <c r="D186" s="90">
        <v>23172</v>
      </c>
      <c r="E186" s="102">
        <f>[1]mo!L109</f>
        <v>2020800</v>
      </c>
      <c r="F186" s="37">
        <f t="shared" si="3"/>
        <v>1784901.19</v>
      </c>
      <c r="G186" s="105">
        <v>8480</v>
      </c>
      <c r="H186" s="102">
        <f>[1]mo!M109</f>
        <v>1776421.19</v>
      </c>
    </row>
    <row r="187" spans="1:8" ht="16.5">
      <c r="A187" s="377" t="s">
        <v>252</v>
      </c>
      <c r="B187" s="85" t="s">
        <v>297</v>
      </c>
      <c r="C187" s="37">
        <f t="shared" si="2"/>
        <v>330138</v>
      </c>
      <c r="D187" s="90">
        <v>210138</v>
      </c>
      <c r="E187" s="102">
        <f>[1]mo!L110</f>
        <v>120000</v>
      </c>
      <c r="F187" s="37">
        <f t="shared" si="3"/>
        <v>189953.55</v>
      </c>
      <c r="G187" s="105">
        <v>127809.49</v>
      </c>
      <c r="H187" s="102">
        <f>[1]mo!M110</f>
        <v>62144.06</v>
      </c>
    </row>
    <row r="188" spans="1:8" ht="16.5">
      <c r="A188" s="377" t="s">
        <v>255</v>
      </c>
      <c r="B188" s="89" t="s">
        <v>298</v>
      </c>
      <c r="C188" s="37">
        <f t="shared" si="2"/>
        <v>127000</v>
      </c>
      <c r="D188" s="145">
        <v>27000</v>
      </c>
      <c r="E188" s="107">
        <f>[1]mo!L111</f>
        <v>100000</v>
      </c>
      <c r="F188" s="37">
        <f t="shared" si="3"/>
        <v>92969.7</v>
      </c>
      <c r="G188" s="108">
        <v>17240</v>
      </c>
      <c r="H188" s="107">
        <f>[1]mo!M111</f>
        <v>75729.7</v>
      </c>
    </row>
    <row r="189" spans="1:8" ht="16.5">
      <c r="A189" s="377" t="s">
        <v>257</v>
      </c>
      <c r="B189" s="89" t="s">
        <v>299</v>
      </c>
      <c r="C189" s="37">
        <f t="shared" si="2"/>
        <v>195000</v>
      </c>
      <c r="D189" s="144">
        <v>195000</v>
      </c>
      <c r="E189" s="130">
        <f>[1]mo!L112</f>
        <v>0</v>
      </c>
      <c r="F189" s="37">
        <f t="shared" si="3"/>
        <v>13800</v>
      </c>
      <c r="G189" s="105">
        <v>13800</v>
      </c>
      <c r="H189" s="130">
        <f>[1]mo!M112</f>
        <v>0</v>
      </c>
    </row>
    <row r="190" spans="1:8" ht="26.25">
      <c r="A190" s="408" t="s">
        <v>259</v>
      </c>
      <c r="B190" s="89" t="s">
        <v>300</v>
      </c>
      <c r="C190" s="37">
        <f t="shared" si="2"/>
        <v>1286738</v>
      </c>
      <c r="D190" s="144">
        <v>1286738</v>
      </c>
      <c r="E190" s="130">
        <f>[1]mo!L113</f>
        <v>0</v>
      </c>
      <c r="F190" s="37">
        <f t="shared" si="3"/>
        <v>57798</v>
      </c>
      <c r="G190" s="105">
        <v>57798</v>
      </c>
      <c r="H190" s="130">
        <f>[1]mo!M113</f>
        <v>0</v>
      </c>
    </row>
    <row r="191" spans="1:8" ht="16.5">
      <c r="A191" s="377" t="s">
        <v>255</v>
      </c>
      <c r="B191" s="89" t="s">
        <v>301</v>
      </c>
      <c r="C191" s="37">
        <f t="shared" si="2"/>
        <v>23000</v>
      </c>
      <c r="D191" s="145"/>
      <c r="E191" s="146">
        <f>[1]mo!L114</f>
        <v>23000</v>
      </c>
      <c r="F191" s="37">
        <f t="shared" si="3"/>
        <v>0</v>
      </c>
      <c r="G191" s="108"/>
      <c r="H191" s="146">
        <f>[1]mo!M114</f>
        <v>0</v>
      </c>
    </row>
    <row r="192" spans="1:8" ht="16.5">
      <c r="A192" s="377" t="s">
        <v>255</v>
      </c>
      <c r="B192" s="89" t="s">
        <v>302</v>
      </c>
      <c r="C192" s="76">
        <f t="shared" si="2"/>
        <v>79000</v>
      </c>
      <c r="D192" s="145">
        <v>56000</v>
      </c>
      <c r="E192" s="146">
        <f>[1]mo!L115</f>
        <v>23000</v>
      </c>
      <c r="F192" s="76">
        <f t="shared" si="3"/>
        <v>13634.22</v>
      </c>
      <c r="G192" s="108">
        <v>13634.22</v>
      </c>
      <c r="H192" s="146">
        <f>[1]mo!M115</f>
        <v>0</v>
      </c>
    </row>
    <row r="193" spans="1:8" ht="17.25" thickBot="1">
      <c r="A193" s="377" t="s">
        <v>255</v>
      </c>
      <c r="B193" s="94" t="s">
        <v>303</v>
      </c>
      <c r="C193" s="76">
        <f t="shared" si="2"/>
        <v>2800</v>
      </c>
      <c r="D193" s="145"/>
      <c r="E193" s="146">
        <f>[1]mo!L116</f>
        <v>2800</v>
      </c>
      <c r="F193" s="76">
        <f t="shared" si="3"/>
        <v>0</v>
      </c>
      <c r="G193" s="108"/>
      <c r="H193" s="146">
        <f>[1]mo!M116</f>
        <v>0</v>
      </c>
    </row>
    <row r="194" spans="1:8" ht="17.25" thickBot="1">
      <c r="A194" s="410" t="s">
        <v>304</v>
      </c>
      <c r="B194" s="147" t="s">
        <v>305</v>
      </c>
      <c r="C194" s="97">
        <f t="shared" si="2"/>
        <v>8400</v>
      </c>
      <c r="D194" s="98">
        <f>SUM(D195:D197)</f>
        <v>8400</v>
      </c>
      <c r="E194" s="99"/>
      <c r="F194" s="97">
        <f t="shared" si="3"/>
        <v>0</v>
      </c>
      <c r="G194" s="100">
        <f>SUM(G195:G197)</f>
        <v>0</v>
      </c>
      <c r="H194" s="101"/>
    </row>
    <row r="195" spans="1:8" ht="16.5">
      <c r="A195" s="404" t="s">
        <v>242</v>
      </c>
      <c r="B195" s="85" t="s">
        <v>306</v>
      </c>
      <c r="C195" s="86">
        <f t="shared" si="2"/>
        <v>2100</v>
      </c>
      <c r="D195" s="134">
        <v>2100</v>
      </c>
      <c r="E195" s="148"/>
      <c r="F195" s="86">
        <f t="shared" si="3"/>
        <v>0</v>
      </c>
      <c r="G195" s="149"/>
      <c r="H195" s="150"/>
    </row>
    <row r="196" spans="1:8" ht="16.5">
      <c r="A196" s="377" t="s">
        <v>252</v>
      </c>
      <c r="B196" s="89" t="s">
        <v>307</v>
      </c>
      <c r="C196" s="37">
        <f t="shared" si="2"/>
        <v>5020</v>
      </c>
      <c r="D196" s="90">
        <v>5020</v>
      </c>
      <c r="E196" s="151"/>
      <c r="F196" s="37">
        <f t="shared" si="3"/>
        <v>0</v>
      </c>
      <c r="G196" s="108"/>
      <c r="H196" s="152"/>
    </row>
    <row r="197" spans="1:8" ht="27" thickBot="1">
      <c r="A197" s="409" t="s">
        <v>259</v>
      </c>
      <c r="B197" s="132" t="s">
        <v>308</v>
      </c>
      <c r="C197" s="76">
        <f t="shared" si="2"/>
        <v>1280</v>
      </c>
      <c r="D197" s="134">
        <v>1280</v>
      </c>
      <c r="E197" s="107"/>
      <c r="F197" s="76">
        <f t="shared" si="3"/>
        <v>0</v>
      </c>
      <c r="G197" s="108"/>
      <c r="H197" s="153"/>
    </row>
    <row r="198" spans="1:8" ht="79.5" thickBot="1">
      <c r="A198" s="411" t="s">
        <v>309</v>
      </c>
      <c r="B198" s="111" t="s">
        <v>310</v>
      </c>
      <c r="C198" s="112">
        <f t="shared" si="2"/>
        <v>7880846.7599999988</v>
      </c>
      <c r="D198" s="98">
        <f>D199+D200+D201+D208+D209+D210+D211+D212+D213+D214+D215+D216+D217+D218+D219+D220+D221</f>
        <v>7880846.7599999988</v>
      </c>
      <c r="E198" s="99"/>
      <c r="F198" s="112">
        <f t="shared" si="3"/>
        <v>6715278.5099999988</v>
      </c>
      <c r="G198" s="98">
        <f>G199+G200+G201+G208+G209+G210+G211+G212+G213+G214+G215+G216+G217+G218+G219+G220+G221</f>
        <v>6715278.5099999988</v>
      </c>
      <c r="H198" s="154"/>
    </row>
    <row r="199" spans="1:8" ht="16.5">
      <c r="A199" s="404" t="s">
        <v>236</v>
      </c>
      <c r="B199" s="138" t="s">
        <v>311</v>
      </c>
      <c r="C199" s="76">
        <f t="shared" si="2"/>
        <v>5529438.0199999996</v>
      </c>
      <c r="D199" s="139">
        <v>5529438.0199999996</v>
      </c>
      <c r="E199" s="140"/>
      <c r="F199" s="76">
        <f t="shared" si="3"/>
        <v>4803693.3</v>
      </c>
      <c r="G199" s="143">
        <v>4803693.3</v>
      </c>
      <c r="H199" s="102"/>
    </row>
    <row r="200" spans="1:8" ht="16.5">
      <c r="A200" s="377" t="s">
        <v>240</v>
      </c>
      <c r="B200" s="138" t="s">
        <v>312</v>
      </c>
      <c r="C200" s="37">
        <f t="shared" si="2"/>
        <v>1292473.05</v>
      </c>
      <c r="D200" s="139">
        <v>1292473.05</v>
      </c>
      <c r="E200" s="151"/>
      <c r="F200" s="37">
        <f t="shared" si="3"/>
        <v>1120659.33</v>
      </c>
      <c r="G200" s="143">
        <v>1120659.33</v>
      </c>
      <c r="H200" s="130"/>
    </row>
    <row r="201" spans="1:8" ht="16.5">
      <c r="A201" s="377" t="s">
        <v>238</v>
      </c>
      <c r="B201" s="138" t="s">
        <v>863</v>
      </c>
      <c r="C201" s="37">
        <f t="shared" si="2"/>
        <v>286430</v>
      </c>
      <c r="D201" s="139">
        <f>D205+D206+D207</f>
        <v>286430</v>
      </c>
      <c r="E201" s="151"/>
      <c r="F201" s="37">
        <f t="shared" si="3"/>
        <v>257839.5</v>
      </c>
      <c r="G201" s="139">
        <f>G205+G206+G207</f>
        <v>257839.5</v>
      </c>
      <c r="H201" s="130"/>
    </row>
    <row r="202" spans="1:8" ht="16.5">
      <c r="A202" s="377"/>
      <c r="B202" s="138" t="s">
        <v>314</v>
      </c>
      <c r="C202" s="37"/>
      <c r="D202" s="139">
        <f>D208+D209+D210+D211+D212</f>
        <v>560146.74</v>
      </c>
      <c r="E202" s="151"/>
      <c r="F202" s="37"/>
      <c r="G202" s="139">
        <f>G208+G209+G210+G211+G212</f>
        <v>479022.32</v>
      </c>
      <c r="H202" s="130"/>
    </row>
    <row r="203" spans="1:8" ht="16.5">
      <c r="A203" s="377"/>
      <c r="B203" s="138" t="s">
        <v>315</v>
      </c>
      <c r="C203" s="37"/>
      <c r="D203" s="139">
        <f>D213+D214+D215+D216+D217+D218+D219+D220</f>
        <v>209299</v>
      </c>
      <c r="E203" s="151"/>
      <c r="F203" s="37"/>
      <c r="G203" s="139">
        <f>G213+G214+G215+G216+G217+G218+G219+G220</f>
        <v>52850</v>
      </c>
      <c r="H203" s="130"/>
    </row>
    <row r="204" spans="1:8" ht="16.5">
      <c r="A204" s="377"/>
      <c r="B204" s="138" t="s">
        <v>316</v>
      </c>
      <c r="C204" s="37"/>
      <c r="D204" s="139">
        <f>D221</f>
        <v>3059.95</v>
      </c>
      <c r="E204" s="151"/>
      <c r="F204" s="37"/>
      <c r="G204" s="139">
        <f>G221</f>
        <v>1214.06</v>
      </c>
      <c r="H204" s="130"/>
    </row>
    <row r="205" spans="1:8" ht="16.5">
      <c r="A205" s="377" t="s">
        <v>238</v>
      </c>
      <c r="B205" s="259" t="s">
        <v>313</v>
      </c>
      <c r="C205" s="37">
        <f t="shared" si="2"/>
        <v>175540</v>
      </c>
      <c r="D205" s="87">
        <v>175540</v>
      </c>
      <c r="E205" s="151"/>
      <c r="F205" s="37">
        <f t="shared" si="3"/>
        <v>148289.5</v>
      </c>
      <c r="G205" s="87">
        <v>148289.5</v>
      </c>
      <c r="H205" s="130"/>
    </row>
    <row r="206" spans="1:8" ht="16.5">
      <c r="A206" s="377" t="s">
        <v>244</v>
      </c>
      <c r="B206" s="259" t="s">
        <v>864</v>
      </c>
      <c r="C206" s="37">
        <f t="shared" si="2"/>
        <v>54790</v>
      </c>
      <c r="D206" s="87">
        <v>54790</v>
      </c>
      <c r="E206" s="151"/>
      <c r="F206" s="37">
        <f t="shared" si="3"/>
        <v>54390</v>
      </c>
      <c r="G206" s="87">
        <v>54390</v>
      </c>
      <c r="H206" s="130"/>
    </row>
    <row r="207" spans="1:8" ht="16.5">
      <c r="A207" s="377" t="s">
        <v>252</v>
      </c>
      <c r="B207" s="259" t="s">
        <v>865</v>
      </c>
      <c r="C207" s="37">
        <f t="shared" si="2"/>
        <v>56100</v>
      </c>
      <c r="D207" s="87">
        <v>56100</v>
      </c>
      <c r="E207" s="151"/>
      <c r="F207" s="37">
        <f t="shared" si="3"/>
        <v>55160</v>
      </c>
      <c r="G207" s="87">
        <v>55160</v>
      </c>
      <c r="H207" s="130"/>
    </row>
    <row r="208" spans="1:8" ht="16.5">
      <c r="A208" s="377" t="s">
        <v>242</v>
      </c>
      <c r="B208" s="85" t="s">
        <v>317</v>
      </c>
      <c r="C208" s="37">
        <f t="shared" si="2"/>
        <v>207103.51</v>
      </c>
      <c r="D208" s="87">
        <v>207103.51</v>
      </c>
      <c r="E208" s="130"/>
      <c r="F208" s="37">
        <f t="shared" si="3"/>
        <v>149217.29999999999</v>
      </c>
      <c r="G208" s="105">
        <v>149217.29999999999</v>
      </c>
      <c r="H208" s="130"/>
    </row>
    <row r="209" spans="1:8" ht="16.5">
      <c r="A209" s="377" t="s">
        <v>250</v>
      </c>
      <c r="B209" s="85" t="s">
        <v>318</v>
      </c>
      <c r="C209" s="37">
        <f t="shared" si="2"/>
        <v>4000</v>
      </c>
      <c r="D209" s="87">
        <v>4000</v>
      </c>
      <c r="E209" s="130"/>
      <c r="F209" s="37">
        <f t="shared" si="3"/>
        <v>3670</v>
      </c>
      <c r="G209" s="105">
        <v>3670</v>
      </c>
      <c r="H209" s="130"/>
    </row>
    <row r="210" spans="1:8" ht="16.5">
      <c r="A210" s="377" t="s">
        <v>252</v>
      </c>
      <c r="B210" s="85" t="s">
        <v>319</v>
      </c>
      <c r="C210" s="37">
        <f t="shared" si="2"/>
        <v>316388.23</v>
      </c>
      <c r="D210" s="87">
        <v>316388.23</v>
      </c>
      <c r="E210" s="130"/>
      <c r="F210" s="37">
        <f t="shared" si="3"/>
        <v>309747.02</v>
      </c>
      <c r="G210" s="105">
        <v>309747.02</v>
      </c>
      <c r="H210" s="130"/>
    </row>
    <row r="211" spans="1:8" ht="16.5">
      <c r="A211" s="377" t="s">
        <v>257</v>
      </c>
      <c r="B211" s="85" t="s">
        <v>320</v>
      </c>
      <c r="C211" s="37">
        <f t="shared" si="2"/>
        <v>11555</v>
      </c>
      <c r="D211" s="87">
        <v>11555</v>
      </c>
      <c r="E211" s="130"/>
      <c r="F211" s="37">
        <f t="shared" si="3"/>
        <v>990</v>
      </c>
      <c r="G211" s="105">
        <v>990</v>
      </c>
      <c r="H211" s="130"/>
    </row>
    <row r="212" spans="1:8" ht="19.5" customHeight="1">
      <c r="A212" s="402" t="s">
        <v>259</v>
      </c>
      <c r="B212" s="85" t="s">
        <v>321</v>
      </c>
      <c r="C212" s="37">
        <f t="shared" si="2"/>
        <v>21100</v>
      </c>
      <c r="D212" s="87">
        <v>21100</v>
      </c>
      <c r="E212" s="130"/>
      <c r="F212" s="37">
        <f t="shared" si="3"/>
        <v>15398</v>
      </c>
      <c r="G212" s="105">
        <v>15398</v>
      </c>
      <c r="H212" s="130"/>
    </row>
    <row r="213" spans="1:8" ht="16.5">
      <c r="A213" s="377" t="s">
        <v>250</v>
      </c>
      <c r="B213" s="85" t="s">
        <v>322</v>
      </c>
      <c r="C213" s="37">
        <f t="shared" si="2"/>
        <v>500</v>
      </c>
      <c r="D213" s="87">
        <v>500</v>
      </c>
      <c r="E213" s="130"/>
      <c r="F213" s="37">
        <f t="shared" si="3"/>
        <v>0</v>
      </c>
      <c r="G213" s="105"/>
      <c r="H213" s="130"/>
    </row>
    <row r="214" spans="1:8" ht="16.5">
      <c r="A214" s="377" t="s">
        <v>244</v>
      </c>
      <c r="B214" s="85" t="s">
        <v>323</v>
      </c>
      <c r="C214" s="37">
        <f t="shared" si="2"/>
        <v>340</v>
      </c>
      <c r="D214" s="87">
        <v>340</v>
      </c>
      <c r="E214" s="130"/>
      <c r="F214" s="37">
        <f t="shared" si="3"/>
        <v>0</v>
      </c>
      <c r="G214" s="105"/>
      <c r="H214" s="130"/>
    </row>
    <row r="215" spans="1:8" ht="16.5">
      <c r="A215" s="377" t="s">
        <v>246</v>
      </c>
      <c r="B215" s="85" t="s">
        <v>324</v>
      </c>
      <c r="C215" s="37">
        <f t="shared" si="2"/>
        <v>9900</v>
      </c>
      <c r="D215" s="87">
        <v>9900</v>
      </c>
      <c r="E215" s="130"/>
      <c r="F215" s="37">
        <f t="shared" si="3"/>
        <v>9900</v>
      </c>
      <c r="G215" s="105">
        <v>9900</v>
      </c>
      <c r="H215" s="130"/>
    </row>
    <row r="216" spans="1:8" ht="16.5">
      <c r="A216" s="377" t="s">
        <v>250</v>
      </c>
      <c r="B216" s="85" t="s">
        <v>325</v>
      </c>
      <c r="C216" s="37">
        <f t="shared" si="2"/>
        <v>2000</v>
      </c>
      <c r="D216" s="87">
        <v>2000</v>
      </c>
      <c r="E216" s="130"/>
      <c r="F216" s="37">
        <f t="shared" si="3"/>
        <v>0</v>
      </c>
      <c r="G216" s="105"/>
      <c r="H216" s="130"/>
    </row>
    <row r="217" spans="1:8" ht="16.5">
      <c r="A217" s="377" t="s">
        <v>252</v>
      </c>
      <c r="B217" s="85" t="s">
        <v>326</v>
      </c>
      <c r="C217" s="37">
        <f t="shared" si="2"/>
        <v>14580</v>
      </c>
      <c r="D217" s="87">
        <v>14580</v>
      </c>
      <c r="E217" s="130"/>
      <c r="F217" s="37">
        <f t="shared" si="3"/>
        <v>0</v>
      </c>
      <c r="G217" s="105"/>
      <c r="H217" s="130"/>
    </row>
    <row r="218" spans="1:8" ht="16.5">
      <c r="A218" s="377" t="s">
        <v>255</v>
      </c>
      <c r="B218" s="85" t="s">
        <v>327</v>
      </c>
      <c r="C218" s="37">
        <f t="shared" si="2"/>
        <v>1000</v>
      </c>
      <c r="D218" s="87">
        <v>1000</v>
      </c>
      <c r="E218" s="130"/>
      <c r="F218" s="37">
        <f t="shared" si="3"/>
        <v>0</v>
      </c>
      <c r="G218" s="105"/>
      <c r="H218" s="130"/>
    </row>
    <row r="219" spans="1:8" ht="16.5">
      <c r="A219" s="377" t="s">
        <v>257</v>
      </c>
      <c r="B219" s="85" t="s">
        <v>328</v>
      </c>
      <c r="C219" s="37">
        <f t="shared" si="2"/>
        <v>20400</v>
      </c>
      <c r="D219" s="87">
        <v>20400</v>
      </c>
      <c r="E219" s="130"/>
      <c r="F219" s="37">
        <f t="shared" si="3"/>
        <v>19700</v>
      </c>
      <c r="G219" s="105">
        <v>19700</v>
      </c>
      <c r="H219" s="130"/>
    </row>
    <row r="220" spans="1:8" ht="20.25" customHeight="1">
      <c r="A220" s="402" t="s">
        <v>259</v>
      </c>
      <c r="B220" s="85" t="s">
        <v>329</v>
      </c>
      <c r="C220" s="37">
        <f t="shared" si="2"/>
        <v>160579</v>
      </c>
      <c r="D220" s="87">
        <v>160579</v>
      </c>
      <c r="E220" s="130"/>
      <c r="F220" s="37">
        <f t="shared" si="3"/>
        <v>23250</v>
      </c>
      <c r="G220" s="105">
        <v>23250</v>
      </c>
      <c r="H220" s="130"/>
    </row>
    <row r="221" spans="1:8" ht="17.25" thickBot="1">
      <c r="A221" s="377" t="s">
        <v>255</v>
      </c>
      <c r="B221" s="85" t="s">
        <v>330</v>
      </c>
      <c r="C221" s="76">
        <f t="shared" si="2"/>
        <v>3059.95</v>
      </c>
      <c r="D221" s="87">
        <v>3059.95</v>
      </c>
      <c r="E221" s="146"/>
      <c r="F221" s="76">
        <f t="shared" si="3"/>
        <v>1214.06</v>
      </c>
      <c r="G221" s="108">
        <v>1214.06</v>
      </c>
      <c r="H221" s="146"/>
    </row>
    <row r="222" spans="1:8" ht="32.25" thickBot="1">
      <c r="A222" s="412" t="s">
        <v>331</v>
      </c>
      <c r="B222" s="111" t="s">
        <v>332</v>
      </c>
      <c r="C222" s="112">
        <f t="shared" si="2"/>
        <v>2800</v>
      </c>
      <c r="D222" s="155">
        <f>D223</f>
        <v>0</v>
      </c>
      <c r="E222" s="99">
        <f>E223</f>
        <v>2800</v>
      </c>
      <c r="F222" s="112">
        <f t="shared" si="3"/>
        <v>0</v>
      </c>
      <c r="G222" s="100">
        <f>G223</f>
        <v>0</v>
      </c>
      <c r="H222" s="154">
        <f>[1]mo!M117</f>
        <v>0</v>
      </c>
    </row>
    <row r="223" spans="1:8" ht="17.25" thickBot="1">
      <c r="A223" s="409" t="s">
        <v>255</v>
      </c>
      <c r="B223" s="156" t="s">
        <v>333</v>
      </c>
      <c r="C223" s="76">
        <f t="shared" si="2"/>
        <v>2800</v>
      </c>
      <c r="D223" s="157"/>
      <c r="E223" s="107">
        <f>[1]mo!L117</f>
        <v>2800</v>
      </c>
      <c r="F223" s="76">
        <f t="shared" si="3"/>
        <v>89081.88</v>
      </c>
      <c r="G223" s="149"/>
      <c r="H223" s="158">
        <f>[1]mo!M118</f>
        <v>89081.88</v>
      </c>
    </row>
    <row r="224" spans="1:8" ht="17.25" thickBot="1">
      <c r="A224" s="412" t="s">
        <v>334</v>
      </c>
      <c r="B224" s="96" t="s">
        <v>335</v>
      </c>
      <c r="C224" s="97">
        <f t="shared" si="2"/>
        <v>187785</v>
      </c>
      <c r="D224" s="98">
        <f>SUM(D225)</f>
        <v>50000</v>
      </c>
      <c r="E224" s="99">
        <f>E225</f>
        <v>137785</v>
      </c>
      <c r="F224" s="97">
        <f t="shared" si="3"/>
        <v>144908.49</v>
      </c>
      <c r="G224" s="100">
        <f>SUM(G225)</f>
        <v>0</v>
      </c>
      <c r="H224" s="101">
        <f>[1]mo!M119</f>
        <v>144908.49</v>
      </c>
    </row>
    <row r="225" spans="1:8" ht="17.25" thickBot="1">
      <c r="A225" s="409" t="s">
        <v>255</v>
      </c>
      <c r="B225" s="156" t="s">
        <v>336</v>
      </c>
      <c r="C225" s="97">
        <f t="shared" si="2"/>
        <v>187785</v>
      </c>
      <c r="D225" s="134">
        <v>50000</v>
      </c>
      <c r="E225" s="107">
        <f>[1]mo!L120</f>
        <v>137785</v>
      </c>
      <c r="F225" s="97">
        <f t="shared" si="3"/>
        <v>-56126.609999999993</v>
      </c>
      <c r="G225" s="149"/>
      <c r="H225" s="153">
        <f>[1]mo!M120</f>
        <v>-56126.609999999993</v>
      </c>
    </row>
    <row r="226" spans="1:8" ht="32.25" thickBot="1">
      <c r="A226" s="412" t="s">
        <v>337</v>
      </c>
      <c r="B226" s="96" t="s">
        <v>338</v>
      </c>
      <c r="C226" s="97">
        <f t="shared" si="2"/>
        <v>22671286</v>
      </c>
      <c r="D226" s="98">
        <f>D227+D228+D229+D230+D231+D232+D242+D243+D244+D245+D246+D247+D248+D249+D250+D251+D253+D254+D255</f>
        <v>22655386</v>
      </c>
      <c r="E226" s="99">
        <f>E254</f>
        <v>15900</v>
      </c>
      <c r="F226" s="97">
        <f t="shared" si="3"/>
        <v>13857883.599999998</v>
      </c>
      <c r="G226" s="98">
        <f>G227+G228+G229+G230+G231+G232+G242+G243+G244+G245+G246+G247+G248+G249+G250+G251+G253+G254+G255</f>
        <v>13857883.599999998</v>
      </c>
      <c r="H226" s="154">
        <f>H255</f>
        <v>0</v>
      </c>
    </row>
    <row r="227" spans="1:8" ht="16.5">
      <c r="A227" s="404" t="s">
        <v>236</v>
      </c>
      <c r="B227" s="138" t="s">
        <v>339</v>
      </c>
      <c r="C227" s="86">
        <f t="shared" si="2"/>
        <v>8053849.3499999996</v>
      </c>
      <c r="D227" s="139">
        <v>8053849.3499999996</v>
      </c>
      <c r="E227" s="140"/>
      <c r="F227" s="86">
        <f t="shared" si="3"/>
        <v>7934112.8499999996</v>
      </c>
      <c r="G227" s="141">
        <v>7934112.8499999996</v>
      </c>
      <c r="H227" s="159"/>
    </row>
    <row r="228" spans="1:8" ht="16.5">
      <c r="A228" s="377" t="s">
        <v>240</v>
      </c>
      <c r="B228" s="138" t="s">
        <v>340</v>
      </c>
      <c r="C228" s="37">
        <f t="shared" si="2"/>
        <v>2329116.2799999998</v>
      </c>
      <c r="D228" s="139">
        <v>2329116.2799999998</v>
      </c>
      <c r="E228" s="151"/>
      <c r="F228" s="37">
        <f t="shared" si="3"/>
        <v>2275179.8199999998</v>
      </c>
      <c r="G228" s="143">
        <v>2275179.8199999998</v>
      </c>
      <c r="H228" s="160"/>
    </row>
    <row r="229" spans="1:8" ht="16.5">
      <c r="A229" s="377" t="s">
        <v>238</v>
      </c>
      <c r="B229" s="138" t="s">
        <v>341</v>
      </c>
      <c r="C229" s="37"/>
      <c r="D229" s="139">
        <f>D236+D237+D238</f>
        <v>431900</v>
      </c>
      <c r="E229" s="151"/>
      <c r="F229" s="37"/>
      <c r="G229" s="139">
        <f>G236+G237+G238</f>
        <v>32560</v>
      </c>
      <c r="H229" s="160"/>
    </row>
    <row r="230" spans="1:8" ht="16.5">
      <c r="A230" s="404" t="s">
        <v>236</v>
      </c>
      <c r="B230" s="138" t="s">
        <v>342</v>
      </c>
      <c r="C230" s="37">
        <f t="shared" si="2"/>
        <v>3742362.82</v>
      </c>
      <c r="D230" s="139">
        <v>3742362.82</v>
      </c>
      <c r="E230" s="151"/>
      <c r="F230" s="37">
        <f t="shared" si="3"/>
        <v>1986530</v>
      </c>
      <c r="G230" s="143">
        <v>1986530</v>
      </c>
      <c r="H230" s="160"/>
    </row>
    <row r="231" spans="1:8" ht="16.5">
      <c r="A231" s="377" t="s">
        <v>240</v>
      </c>
      <c r="B231" s="138" t="s">
        <v>343</v>
      </c>
      <c r="C231" s="37">
        <f t="shared" si="2"/>
        <v>1102106.2</v>
      </c>
      <c r="D231" s="139">
        <v>1102106.2</v>
      </c>
      <c r="E231" s="151"/>
      <c r="F231" s="37">
        <f t="shared" si="3"/>
        <v>588869.27</v>
      </c>
      <c r="G231" s="143">
        <v>588869.27</v>
      </c>
      <c r="H231" s="160"/>
    </row>
    <row r="232" spans="1:8" ht="16.5">
      <c r="A232" s="377" t="s">
        <v>238</v>
      </c>
      <c r="B232" s="138" t="s">
        <v>344</v>
      </c>
      <c r="C232" s="37"/>
      <c r="D232" s="139">
        <f>D239+D240+D241</f>
        <v>99130</v>
      </c>
      <c r="E232" s="151"/>
      <c r="F232" s="37"/>
      <c r="G232" s="139">
        <f>G239+G240+G241</f>
        <v>17150</v>
      </c>
      <c r="H232" s="160"/>
    </row>
    <row r="233" spans="1:8" ht="16.5">
      <c r="A233" s="377"/>
      <c r="B233" s="138" t="s">
        <v>345</v>
      </c>
      <c r="C233" s="37"/>
      <c r="D233" s="139">
        <f>D242+D243+D244+D245+D246</f>
        <v>448783.41000000003</v>
      </c>
      <c r="E233" s="151"/>
      <c r="F233" s="37"/>
      <c r="G233" s="139">
        <f>G242+G243+G244+G245+G246</f>
        <v>158093.38999999998</v>
      </c>
      <c r="H233" s="160"/>
    </row>
    <row r="234" spans="1:8" ht="16.5">
      <c r="A234" s="377"/>
      <c r="B234" s="138" t="s">
        <v>346</v>
      </c>
      <c r="C234" s="37"/>
      <c r="D234" s="139">
        <f>D247+D248+D249+D250+D251+D252+D253+D254</f>
        <v>6225737.9399999995</v>
      </c>
      <c r="E234" s="151"/>
      <c r="F234" s="37"/>
      <c r="G234" s="139">
        <f>G247+G248+G249+G250+G251+G252+G253+G254</f>
        <v>761392.81</v>
      </c>
      <c r="H234" s="160"/>
    </row>
    <row r="235" spans="1:8" ht="16.5">
      <c r="A235" s="377"/>
      <c r="B235" s="138" t="s">
        <v>347</v>
      </c>
      <c r="C235" s="37"/>
      <c r="D235" s="139">
        <f>D255</f>
        <v>222400</v>
      </c>
      <c r="E235" s="151"/>
      <c r="F235" s="37"/>
      <c r="G235" s="139">
        <f>G255</f>
        <v>103995.46</v>
      </c>
      <c r="H235" s="160"/>
    </row>
    <row r="236" spans="1:8" ht="16.5">
      <c r="A236" s="377" t="s">
        <v>238</v>
      </c>
      <c r="B236" s="259" t="s">
        <v>341</v>
      </c>
      <c r="C236" s="37">
        <f t="shared" ref="C236:C295" si="5">D236+E236</f>
        <v>415900</v>
      </c>
      <c r="D236" s="87">
        <v>415900</v>
      </c>
      <c r="E236" s="151"/>
      <c r="F236" s="37">
        <f t="shared" ref="F236:F295" si="6">G236+H236</f>
        <v>32560</v>
      </c>
      <c r="G236" s="87">
        <v>32560</v>
      </c>
      <c r="H236" s="160"/>
    </row>
    <row r="237" spans="1:8" ht="16.5">
      <c r="A237" s="377" t="s">
        <v>244</v>
      </c>
      <c r="B237" s="259" t="s">
        <v>866</v>
      </c>
      <c r="C237" s="37">
        <f t="shared" si="5"/>
        <v>16000</v>
      </c>
      <c r="D237" s="139">
        <v>16000</v>
      </c>
      <c r="E237" s="151"/>
      <c r="F237" s="37">
        <f t="shared" si="6"/>
        <v>0</v>
      </c>
      <c r="G237" s="87"/>
      <c r="H237" s="160"/>
    </row>
    <row r="238" spans="1:8" ht="16.5">
      <c r="A238" s="377" t="s">
        <v>252</v>
      </c>
      <c r="B238" s="259" t="s">
        <v>867</v>
      </c>
      <c r="C238" s="37">
        <f t="shared" si="5"/>
        <v>0</v>
      </c>
      <c r="D238" s="139"/>
      <c r="E238" s="151"/>
      <c r="F238" s="37">
        <f t="shared" si="6"/>
        <v>0</v>
      </c>
      <c r="G238" s="87"/>
      <c r="H238" s="160"/>
    </row>
    <row r="239" spans="1:8" ht="16.5">
      <c r="A239" s="377" t="s">
        <v>238</v>
      </c>
      <c r="B239" s="259" t="s">
        <v>344</v>
      </c>
      <c r="C239" s="37">
        <f t="shared" si="5"/>
        <v>51110</v>
      </c>
      <c r="D239" s="87">
        <v>51110</v>
      </c>
      <c r="E239" s="151"/>
      <c r="F239" s="37">
        <f t="shared" si="6"/>
        <v>1200</v>
      </c>
      <c r="G239" s="87">
        <v>1200</v>
      </c>
      <c r="H239" s="160"/>
    </row>
    <row r="240" spans="1:8" ht="16.5">
      <c r="A240" s="377" t="s">
        <v>244</v>
      </c>
      <c r="B240" s="259" t="s">
        <v>868</v>
      </c>
      <c r="C240" s="37">
        <f t="shared" si="5"/>
        <v>31300</v>
      </c>
      <c r="D240" s="87">
        <v>31300</v>
      </c>
      <c r="E240" s="151"/>
      <c r="F240" s="37">
        <f t="shared" si="6"/>
        <v>15650</v>
      </c>
      <c r="G240" s="87">
        <v>15650</v>
      </c>
      <c r="H240" s="160"/>
    </row>
    <row r="241" spans="1:8" ht="16.5">
      <c r="A241" s="377" t="s">
        <v>252</v>
      </c>
      <c r="B241" s="259" t="s">
        <v>869</v>
      </c>
      <c r="C241" s="37">
        <f t="shared" si="5"/>
        <v>16720</v>
      </c>
      <c r="D241" s="87">
        <v>16720</v>
      </c>
      <c r="E241" s="151"/>
      <c r="F241" s="37">
        <f t="shared" si="6"/>
        <v>300</v>
      </c>
      <c r="G241" s="87">
        <v>300</v>
      </c>
      <c r="H241" s="160"/>
    </row>
    <row r="242" spans="1:8" ht="16.5">
      <c r="A242" s="377" t="s">
        <v>242</v>
      </c>
      <c r="B242" s="85" t="s">
        <v>348</v>
      </c>
      <c r="C242" s="37">
        <f t="shared" si="5"/>
        <v>164670.17000000001</v>
      </c>
      <c r="D242" s="87">
        <v>164670.17000000001</v>
      </c>
      <c r="E242" s="130"/>
      <c r="F242" s="37">
        <f t="shared" si="6"/>
        <v>71798.37</v>
      </c>
      <c r="G242" s="105">
        <v>71798.37</v>
      </c>
      <c r="H242" s="161"/>
    </row>
    <row r="243" spans="1:8" ht="16.5">
      <c r="A243" s="377" t="s">
        <v>250</v>
      </c>
      <c r="B243" s="85" t="s">
        <v>349</v>
      </c>
      <c r="C243" s="37">
        <f t="shared" si="5"/>
        <v>10900</v>
      </c>
      <c r="D243" s="87">
        <v>10900</v>
      </c>
      <c r="E243" s="130"/>
      <c r="F243" s="37">
        <f t="shared" si="6"/>
        <v>900</v>
      </c>
      <c r="G243" s="105">
        <v>900</v>
      </c>
      <c r="H243" s="161"/>
    </row>
    <row r="244" spans="1:8" ht="16.5">
      <c r="A244" s="377" t="s">
        <v>252</v>
      </c>
      <c r="B244" s="85" t="s">
        <v>350</v>
      </c>
      <c r="C244" s="37">
        <f t="shared" si="5"/>
        <v>64434</v>
      </c>
      <c r="D244" s="87">
        <v>64434</v>
      </c>
      <c r="E244" s="130"/>
      <c r="F244" s="37">
        <f t="shared" si="6"/>
        <v>55277.78</v>
      </c>
      <c r="G244" s="105">
        <v>55277.78</v>
      </c>
      <c r="H244" s="161"/>
    </row>
    <row r="245" spans="1:8" ht="16.5">
      <c r="A245" s="377" t="s">
        <v>257</v>
      </c>
      <c r="B245" s="85" t="s">
        <v>351</v>
      </c>
      <c r="C245" s="37">
        <f t="shared" si="5"/>
        <v>168000</v>
      </c>
      <c r="D245" s="87">
        <v>168000</v>
      </c>
      <c r="E245" s="130"/>
      <c r="F245" s="37">
        <f t="shared" si="6"/>
        <v>10538</v>
      </c>
      <c r="G245" s="105">
        <v>10538</v>
      </c>
      <c r="H245" s="161"/>
    </row>
    <row r="246" spans="1:8" ht="19.5" customHeight="1">
      <c r="A246" s="402" t="s">
        <v>259</v>
      </c>
      <c r="B246" s="85" t="s">
        <v>352</v>
      </c>
      <c r="C246" s="37">
        <f t="shared" si="5"/>
        <v>40779.24</v>
      </c>
      <c r="D246" s="87">
        <v>40779.24</v>
      </c>
      <c r="E246" s="130"/>
      <c r="F246" s="37">
        <f t="shared" si="6"/>
        <v>19579.240000000002</v>
      </c>
      <c r="G246" s="105">
        <v>19579.240000000002</v>
      </c>
      <c r="H246" s="161"/>
    </row>
    <row r="247" spans="1:8" ht="16.5">
      <c r="A247" s="377" t="s">
        <v>242</v>
      </c>
      <c r="B247" s="85" t="s">
        <v>353</v>
      </c>
      <c r="C247" s="37">
        <f t="shared" si="5"/>
        <v>8360</v>
      </c>
      <c r="D247" s="87">
        <v>8360</v>
      </c>
      <c r="E247" s="130"/>
      <c r="F247" s="37">
        <f t="shared" si="6"/>
        <v>5360</v>
      </c>
      <c r="G247" s="108">
        <v>5360</v>
      </c>
      <c r="H247" s="162"/>
    </row>
    <row r="248" spans="1:8" ht="16.5">
      <c r="A248" s="377" t="s">
        <v>244</v>
      </c>
      <c r="B248" s="85" t="s">
        <v>354</v>
      </c>
      <c r="C248" s="37">
        <f t="shared" si="5"/>
        <v>89000</v>
      </c>
      <c r="D248" s="87">
        <v>89000</v>
      </c>
      <c r="E248" s="130"/>
      <c r="F248" s="37">
        <f t="shared" si="6"/>
        <v>8260</v>
      </c>
      <c r="G248" s="108">
        <v>8260</v>
      </c>
      <c r="H248" s="162"/>
    </row>
    <row r="249" spans="1:8" ht="16.5">
      <c r="A249" s="377" t="s">
        <v>246</v>
      </c>
      <c r="B249" s="85" t="s">
        <v>355</v>
      </c>
      <c r="C249" s="37">
        <f t="shared" si="5"/>
        <v>245840.73</v>
      </c>
      <c r="D249" s="87">
        <v>245840.73</v>
      </c>
      <c r="E249" s="130"/>
      <c r="F249" s="37">
        <f t="shared" si="6"/>
        <v>150366.35999999999</v>
      </c>
      <c r="G249" s="108">
        <v>150366.35999999999</v>
      </c>
      <c r="H249" s="162"/>
    </row>
    <row r="250" spans="1:8" ht="16.5">
      <c r="A250" s="377" t="s">
        <v>250</v>
      </c>
      <c r="B250" s="85" t="s">
        <v>356</v>
      </c>
      <c r="C250" s="37">
        <f t="shared" si="5"/>
        <v>126220</v>
      </c>
      <c r="D250" s="87">
        <v>126220</v>
      </c>
      <c r="E250" s="130"/>
      <c r="F250" s="37">
        <f t="shared" si="6"/>
        <v>10119</v>
      </c>
      <c r="G250" s="108">
        <v>10119</v>
      </c>
      <c r="H250" s="162"/>
    </row>
    <row r="251" spans="1:8" ht="16.5">
      <c r="A251" s="377" t="s">
        <v>252</v>
      </c>
      <c r="B251" s="85" t="s">
        <v>357</v>
      </c>
      <c r="C251" s="37">
        <f t="shared" si="5"/>
        <v>866050</v>
      </c>
      <c r="D251" s="87">
        <v>866050</v>
      </c>
      <c r="E251" s="130"/>
      <c r="F251" s="37">
        <f t="shared" si="6"/>
        <v>296926.45</v>
      </c>
      <c r="G251" s="108">
        <v>296926.45</v>
      </c>
      <c r="H251" s="162"/>
    </row>
    <row r="252" spans="1:8" ht="16.5">
      <c r="A252" s="377" t="s">
        <v>255</v>
      </c>
      <c r="B252" s="85" t="s">
        <v>358</v>
      </c>
      <c r="C252" s="37">
        <f t="shared" si="5"/>
        <v>0</v>
      </c>
      <c r="D252" s="87"/>
      <c r="E252" s="130"/>
      <c r="F252" s="37">
        <f t="shared" si="6"/>
        <v>0</v>
      </c>
      <c r="G252" s="108"/>
      <c r="H252" s="162"/>
    </row>
    <row r="253" spans="1:8" ht="16.5">
      <c r="A253" s="377" t="s">
        <v>257</v>
      </c>
      <c r="B253" s="85" t="s">
        <v>359</v>
      </c>
      <c r="C253" s="37">
        <f t="shared" si="5"/>
        <v>367080</v>
      </c>
      <c r="D253" s="87">
        <v>367080</v>
      </c>
      <c r="E253" s="130"/>
      <c r="F253" s="37">
        <f t="shared" si="6"/>
        <v>25870</v>
      </c>
      <c r="G253" s="108">
        <v>25870</v>
      </c>
      <c r="H253" s="162"/>
    </row>
    <row r="254" spans="1:8" ht="18.75" customHeight="1">
      <c r="A254" s="402" t="s">
        <v>259</v>
      </c>
      <c r="B254" s="85" t="s">
        <v>360</v>
      </c>
      <c r="C254" s="37">
        <f t="shared" si="5"/>
        <v>4539087.21</v>
      </c>
      <c r="D254" s="87">
        <v>4523187.21</v>
      </c>
      <c r="E254" s="107">
        <f>[1]mo!L122</f>
        <v>15900</v>
      </c>
      <c r="F254" s="37">
        <f t="shared" si="6"/>
        <v>264491</v>
      </c>
      <c r="G254" s="108">
        <v>264491</v>
      </c>
      <c r="H254" s="162">
        <f>[1]mo!M122</f>
        <v>0</v>
      </c>
    </row>
    <row r="255" spans="1:8" ht="17.25" thickBot="1">
      <c r="A255" s="377" t="s">
        <v>255</v>
      </c>
      <c r="B255" s="85" t="s">
        <v>361</v>
      </c>
      <c r="C255" s="95">
        <f t="shared" si="5"/>
        <v>222400</v>
      </c>
      <c r="D255" s="163">
        <v>222400</v>
      </c>
      <c r="E255" s="146"/>
      <c r="F255" s="37">
        <f t="shared" si="6"/>
        <v>103995.46</v>
      </c>
      <c r="G255" s="108">
        <v>103995.46</v>
      </c>
      <c r="H255" s="162"/>
    </row>
    <row r="256" spans="1:8" ht="32.25" thickBot="1">
      <c r="A256" s="413" t="s">
        <v>362</v>
      </c>
      <c r="B256" s="164" t="s">
        <v>363</v>
      </c>
      <c r="C256" s="165">
        <f t="shared" si="5"/>
        <v>3957110</v>
      </c>
      <c r="D256" s="166">
        <f>SUM(D257:D265)</f>
        <v>0</v>
      </c>
      <c r="E256" s="166">
        <f>SUM(E257:E265)</f>
        <v>3957110</v>
      </c>
      <c r="F256" s="167">
        <f t="shared" si="6"/>
        <v>0</v>
      </c>
      <c r="G256" s="168"/>
      <c r="H256" s="169">
        <f>[1]mo!M123</f>
        <v>0</v>
      </c>
    </row>
    <row r="257" spans="1:8" ht="16.5">
      <c r="A257" s="404" t="s">
        <v>236</v>
      </c>
      <c r="B257" s="170" t="s">
        <v>364</v>
      </c>
      <c r="C257" s="86">
        <f t="shared" si="5"/>
        <v>9900</v>
      </c>
      <c r="D257" s="87"/>
      <c r="E257" s="102">
        <f>[1]mo!L124</f>
        <v>9900</v>
      </c>
      <c r="F257" s="86">
        <f t="shared" si="6"/>
        <v>0</v>
      </c>
      <c r="G257" s="103"/>
      <c r="H257" s="102">
        <f>[1]mo!M124</f>
        <v>0</v>
      </c>
    </row>
    <row r="258" spans="1:8" ht="16.5">
      <c r="A258" s="414" t="s">
        <v>240</v>
      </c>
      <c r="B258" s="171" t="s">
        <v>365</v>
      </c>
      <c r="C258" s="37">
        <f t="shared" si="5"/>
        <v>15000</v>
      </c>
      <c r="D258" s="90"/>
      <c r="E258" s="102">
        <f>[1]mo!L125</f>
        <v>15000</v>
      </c>
      <c r="F258" s="37">
        <f t="shared" si="6"/>
        <v>0</v>
      </c>
      <c r="G258" s="105"/>
      <c r="H258" s="130">
        <f>[1]mo!M125</f>
        <v>0</v>
      </c>
    </row>
    <row r="259" spans="1:8" ht="16.5">
      <c r="A259" s="377" t="s">
        <v>238</v>
      </c>
      <c r="B259" s="171" t="s">
        <v>366</v>
      </c>
      <c r="C259" s="37">
        <f t="shared" si="5"/>
        <v>4100</v>
      </c>
      <c r="D259" s="90"/>
      <c r="E259" s="102">
        <f>[1]mo!L126</f>
        <v>4100</v>
      </c>
      <c r="F259" s="37">
        <f t="shared" si="6"/>
        <v>0</v>
      </c>
      <c r="G259" s="105"/>
      <c r="H259" s="130">
        <f>[1]mo!M126</f>
        <v>0</v>
      </c>
    </row>
    <row r="260" spans="1:8" ht="16.5">
      <c r="A260" s="414" t="s">
        <v>242</v>
      </c>
      <c r="B260" s="171" t="s">
        <v>367</v>
      </c>
      <c r="C260" s="37">
        <f t="shared" si="5"/>
        <v>8110</v>
      </c>
      <c r="D260" s="90"/>
      <c r="E260" s="102">
        <f>[1]mo!L129</f>
        <v>8110</v>
      </c>
      <c r="F260" s="37">
        <f t="shared" si="6"/>
        <v>0</v>
      </c>
      <c r="G260" s="105"/>
      <c r="H260" s="130">
        <f>[1]mo!M129</f>
        <v>0</v>
      </c>
    </row>
    <row r="261" spans="1:8" ht="16.5">
      <c r="A261" s="414" t="s">
        <v>244</v>
      </c>
      <c r="B261" s="171" t="s">
        <v>368</v>
      </c>
      <c r="C261" s="37">
        <f t="shared" si="5"/>
        <v>1580000</v>
      </c>
      <c r="D261" s="90"/>
      <c r="E261" s="102">
        <f>[1]mo!L130</f>
        <v>1580000</v>
      </c>
      <c r="F261" s="37">
        <f>G261+H261</f>
        <v>465993.58</v>
      </c>
      <c r="G261" s="105"/>
      <c r="H261" s="146">
        <f>[1]mo!M130</f>
        <v>465993.58</v>
      </c>
    </row>
    <row r="262" spans="1:8" ht="16.5">
      <c r="A262" s="377" t="s">
        <v>244</v>
      </c>
      <c r="B262" s="171" t="s">
        <v>369</v>
      </c>
      <c r="C262" s="37">
        <f t="shared" si="5"/>
        <v>0</v>
      </c>
      <c r="D262" s="90"/>
      <c r="E262" s="102">
        <f>[1]mo!L131</f>
        <v>0</v>
      </c>
      <c r="F262" s="37">
        <f>G262+H262</f>
        <v>0</v>
      </c>
      <c r="G262" s="172"/>
      <c r="H262" s="146">
        <f>[1]mo!M131</f>
        <v>0</v>
      </c>
    </row>
    <row r="263" spans="1:8" ht="15" customHeight="1">
      <c r="A263" s="377" t="s">
        <v>248</v>
      </c>
      <c r="B263" s="171" t="s">
        <v>370</v>
      </c>
      <c r="C263" s="37">
        <f t="shared" si="5"/>
        <v>1580000</v>
      </c>
      <c r="D263" s="90"/>
      <c r="E263" s="102">
        <f>[1]mo!L132</f>
        <v>1580000</v>
      </c>
      <c r="F263" s="37">
        <f>G263+H263</f>
        <v>465993.58</v>
      </c>
      <c r="G263" s="172"/>
      <c r="H263" s="146">
        <f>[1]mo!M132</f>
        <v>465993.58</v>
      </c>
    </row>
    <row r="264" spans="1:8" ht="16.5">
      <c r="A264" s="414" t="s">
        <v>252</v>
      </c>
      <c r="B264" s="171" t="s">
        <v>371</v>
      </c>
      <c r="C264" s="37">
        <f t="shared" si="5"/>
        <v>760000</v>
      </c>
      <c r="D264" s="90"/>
      <c r="E264" s="102">
        <f>[1]mo!L133</f>
        <v>760000</v>
      </c>
      <c r="F264" s="37">
        <f t="shared" si="6"/>
        <v>395907.42</v>
      </c>
      <c r="G264" s="172"/>
      <c r="H264" s="130">
        <f>[1]mo!M133</f>
        <v>395907.42</v>
      </c>
    </row>
    <row r="265" spans="1:8" ht="27" thickBot="1">
      <c r="A265" s="402" t="s">
        <v>259</v>
      </c>
      <c r="B265" s="170" t="s">
        <v>372</v>
      </c>
      <c r="C265" s="37">
        <f t="shared" si="5"/>
        <v>0</v>
      </c>
      <c r="D265" s="90"/>
      <c r="E265" s="102">
        <f>[1]mo!L134</f>
        <v>0</v>
      </c>
      <c r="F265" s="37">
        <f t="shared" si="6"/>
        <v>0</v>
      </c>
      <c r="G265" s="105"/>
      <c r="H265" s="102">
        <f>[1]mo!M134</f>
        <v>0</v>
      </c>
    </row>
    <row r="266" spans="1:8" ht="48" thickBot="1">
      <c r="A266" s="413" t="s">
        <v>373</v>
      </c>
      <c r="B266" s="173" t="s">
        <v>374</v>
      </c>
      <c r="C266" s="165">
        <f t="shared" si="5"/>
        <v>10053137</v>
      </c>
      <c r="D266" s="174">
        <f>SUM(D267:D277)</f>
        <v>1335647</v>
      </c>
      <c r="E266" s="174">
        <f>SUM(E267:E277)</f>
        <v>8717490</v>
      </c>
      <c r="F266" s="165">
        <f t="shared" si="6"/>
        <v>1527675.04</v>
      </c>
      <c r="G266" s="174">
        <f>SUM(G267:G277)</f>
        <v>652203.88</v>
      </c>
      <c r="H266" s="175">
        <f>SUM(H269:H277)</f>
        <v>875471.16</v>
      </c>
    </row>
    <row r="267" spans="1:8" ht="16.5">
      <c r="A267" s="404" t="s">
        <v>236</v>
      </c>
      <c r="B267" s="85" t="s">
        <v>375</v>
      </c>
      <c r="C267" s="114">
        <f t="shared" si="5"/>
        <v>682974</v>
      </c>
      <c r="D267" s="87">
        <f>D314+D287</f>
        <v>682974</v>
      </c>
      <c r="E267" s="88"/>
      <c r="F267" s="86">
        <f t="shared" si="6"/>
        <v>486121.9</v>
      </c>
      <c r="G267" s="87">
        <f>G314+G287</f>
        <v>486121.9</v>
      </c>
      <c r="H267" s="88"/>
    </row>
    <row r="268" spans="1:8" ht="16.5">
      <c r="A268" s="414" t="s">
        <v>240</v>
      </c>
      <c r="B268" s="85" t="s">
        <v>376</v>
      </c>
      <c r="C268" s="76">
        <f t="shared" si="5"/>
        <v>387459</v>
      </c>
      <c r="D268" s="87">
        <f>D315+D289</f>
        <v>387459</v>
      </c>
      <c r="E268" s="88"/>
      <c r="F268" s="37">
        <f t="shared" si="6"/>
        <v>145492.24</v>
      </c>
      <c r="G268" s="87">
        <f>G315+G289</f>
        <v>145492.24</v>
      </c>
      <c r="H268" s="88"/>
    </row>
    <row r="269" spans="1:8" ht="16.5">
      <c r="A269" s="377" t="s">
        <v>238</v>
      </c>
      <c r="B269" s="89" t="s">
        <v>377</v>
      </c>
      <c r="C269" s="37">
        <f t="shared" si="5"/>
        <v>38240</v>
      </c>
      <c r="D269" s="90">
        <f>D288+D316</f>
        <v>38240</v>
      </c>
      <c r="E269" s="91">
        <f>E288+E316</f>
        <v>0</v>
      </c>
      <c r="F269" s="37">
        <f t="shared" si="6"/>
        <v>0</v>
      </c>
      <c r="G269" s="90">
        <f>G288+G316</f>
        <v>0</v>
      </c>
      <c r="H269" s="91">
        <f>H288+H316</f>
        <v>0</v>
      </c>
    </row>
    <row r="270" spans="1:8" ht="16.5">
      <c r="A270" s="414" t="s">
        <v>242</v>
      </c>
      <c r="B270" s="89" t="s">
        <v>378</v>
      </c>
      <c r="C270" s="37">
        <f t="shared" si="5"/>
        <v>51920</v>
      </c>
      <c r="D270" s="90">
        <f>D319+D292</f>
        <v>51920</v>
      </c>
      <c r="E270" s="91"/>
      <c r="F270" s="37">
        <f t="shared" si="6"/>
        <v>0</v>
      </c>
      <c r="G270" s="90">
        <f>G319</f>
        <v>0</v>
      </c>
      <c r="H270" s="91"/>
    </row>
    <row r="271" spans="1:8" ht="16.5">
      <c r="A271" s="377" t="s">
        <v>244</v>
      </c>
      <c r="B271" s="89" t="s">
        <v>379</v>
      </c>
      <c r="C271" s="37">
        <f t="shared" si="5"/>
        <v>544760</v>
      </c>
      <c r="D271" s="90">
        <f>D295+D321</f>
        <v>30760</v>
      </c>
      <c r="E271" s="91">
        <f>E295+E321+E307</f>
        <v>514000</v>
      </c>
      <c r="F271" s="37">
        <f t="shared" si="6"/>
        <v>39006.160000000003</v>
      </c>
      <c r="G271" s="90">
        <f>G295+G321</f>
        <v>15510</v>
      </c>
      <c r="H271" s="91">
        <f>H295+H321+H307</f>
        <v>23496.16</v>
      </c>
    </row>
    <row r="272" spans="1:8" ht="16.5">
      <c r="A272" s="377" t="s">
        <v>250</v>
      </c>
      <c r="B272" s="94" t="s">
        <v>380</v>
      </c>
      <c r="C272" s="37">
        <f t="shared" si="5"/>
        <v>1210000</v>
      </c>
      <c r="D272" s="92"/>
      <c r="E272" s="93">
        <f>E292+E296+E303+E308</f>
        <v>1210000</v>
      </c>
      <c r="F272" s="37">
        <f>G272+H272</f>
        <v>27200</v>
      </c>
      <c r="G272" s="92"/>
      <c r="H272" s="93">
        <f>H292+H296+H303+H308</f>
        <v>27200</v>
      </c>
    </row>
    <row r="273" spans="1:8" ht="16.5">
      <c r="A273" s="377" t="s">
        <v>252</v>
      </c>
      <c r="B273" s="94" t="s">
        <v>381</v>
      </c>
      <c r="C273" s="37">
        <f t="shared" si="5"/>
        <v>1146000</v>
      </c>
      <c r="D273" s="92">
        <f>D279+D297+D322+D309</f>
        <v>16000</v>
      </c>
      <c r="E273" s="93">
        <f>E279+E297+E322+E304+E293+E309</f>
        <v>1130000</v>
      </c>
      <c r="F273" s="37">
        <f>G273+H273</f>
        <v>65542</v>
      </c>
      <c r="G273" s="92">
        <f>G279+G297+G322</f>
        <v>0</v>
      </c>
      <c r="H273" s="93">
        <f>H279+H297+H322+H304+H293+H309</f>
        <v>65542</v>
      </c>
    </row>
    <row r="274" spans="1:8" ht="16.5">
      <c r="A274" s="377" t="s">
        <v>382</v>
      </c>
      <c r="B274" s="94" t="s">
        <v>383</v>
      </c>
      <c r="C274" s="37">
        <f t="shared" si="5"/>
        <v>0</v>
      </c>
      <c r="D274" s="92"/>
      <c r="E274" s="93"/>
      <c r="F274" s="37">
        <f>G274</f>
        <v>0</v>
      </c>
      <c r="G274" s="92"/>
      <c r="H274" s="93"/>
    </row>
    <row r="275" spans="1:8" ht="16.5">
      <c r="A275" s="377" t="s">
        <v>255</v>
      </c>
      <c r="B275" s="94" t="s">
        <v>384</v>
      </c>
      <c r="C275" s="37">
        <f t="shared" si="5"/>
        <v>10000</v>
      </c>
      <c r="D275" s="92">
        <f>D281</f>
        <v>10000</v>
      </c>
      <c r="E275" s="93">
        <f>E310</f>
        <v>0</v>
      </c>
      <c r="F275" s="37">
        <f>G275</f>
        <v>0</v>
      </c>
      <c r="G275" s="92">
        <f>G281</f>
        <v>0</v>
      </c>
      <c r="H275" s="93">
        <f>H310</f>
        <v>0</v>
      </c>
    </row>
    <row r="276" spans="1:8" ht="16.5">
      <c r="A276" s="377" t="s">
        <v>257</v>
      </c>
      <c r="B276" s="94" t="s">
        <v>385</v>
      </c>
      <c r="C276" s="37">
        <f t="shared" si="5"/>
        <v>1776414</v>
      </c>
      <c r="D276" s="92">
        <f>D298+D323+D311</f>
        <v>71414</v>
      </c>
      <c r="E276" s="93">
        <f>E298+E323+E305+E311</f>
        <v>1705000</v>
      </c>
      <c r="F276" s="37">
        <f>G276+H276</f>
        <v>45800</v>
      </c>
      <c r="G276" s="92">
        <f>G298+G323+G311</f>
        <v>0</v>
      </c>
      <c r="H276" s="93">
        <f>H298+H323+H305+H311</f>
        <v>45800</v>
      </c>
    </row>
    <row r="277" spans="1:8" ht="18" customHeight="1" thickBot="1">
      <c r="A277" s="402" t="s">
        <v>259</v>
      </c>
      <c r="B277" s="94" t="s">
        <v>386</v>
      </c>
      <c r="C277" s="95">
        <f t="shared" si="5"/>
        <v>4205370</v>
      </c>
      <c r="D277" s="92">
        <f>D280+D299+D324+D320+D294</f>
        <v>46880</v>
      </c>
      <c r="E277" s="93">
        <f>E280+E299+E324+E320+E312+E294+E306</f>
        <v>4158490</v>
      </c>
      <c r="F277" s="95">
        <f t="shared" si="6"/>
        <v>718512.74</v>
      </c>
      <c r="G277" s="92">
        <f>G280+G299+G324+G320+G294</f>
        <v>5079.74</v>
      </c>
      <c r="H277" s="93">
        <f>H280+H299+H324+H320+H312+H294+H306</f>
        <v>713433</v>
      </c>
    </row>
    <row r="278" spans="1:8" ht="17.25" thickBot="1">
      <c r="A278" s="415" t="s">
        <v>387</v>
      </c>
      <c r="B278" s="147" t="s">
        <v>388</v>
      </c>
      <c r="C278" s="97">
        <f t="shared" si="5"/>
        <v>29800</v>
      </c>
      <c r="D278" s="176">
        <f>D279+D280+D281+D282+D285+D283+D284</f>
        <v>29800</v>
      </c>
      <c r="E278" s="177"/>
      <c r="F278" s="97">
        <f t="shared" si="6"/>
        <v>0</v>
      </c>
      <c r="G278" s="176">
        <f>SUM(G279:G285)</f>
        <v>0</v>
      </c>
      <c r="H278" s="178"/>
    </row>
    <row r="279" spans="1:8" ht="16.5">
      <c r="A279" s="377" t="s">
        <v>252</v>
      </c>
      <c r="B279" s="179" t="s">
        <v>389</v>
      </c>
      <c r="C279" s="86">
        <f>D279+E279</f>
        <v>0</v>
      </c>
      <c r="D279" s="87">
        <v>0</v>
      </c>
      <c r="E279" s="102"/>
      <c r="F279" s="86">
        <f t="shared" si="6"/>
        <v>0</v>
      </c>
      <c r="G279" s="87"/>
      <c r="H279" s="180"/>
    </row>
    <row r="280" spans="1:8" ht="26.25">
      <c r="A280" s="402" t="s">
        <v>259</v>
      </c>
      <c r="B280" s="179" t="s">
        <v>390</v>
      </c>
      <c r="C280" s="37">
        <f t="shared" si="5"/>
        <v>19800</v>
      </c>
      <c r="D280" s="92">
        <v>19800</v>
      </c>
      <c r="E280" s="146"/>
      <c r="F280" s="37">
        <f t="shared" si="6"/>
        <v>0</v>
      </c>
      <c r="G280" s="92"/>
      <c r="H280" s="181"/>
    </row>
    <row r="281" spans="1:8" ht="16.5">
      <c r="A281" s="377"/>
      <c r="B281" s="179" t="s">
        <v>391</v>
      </c>
      <c r="C281" s="37">
        <f>D281+E281</f>
        <v>10000</v>
      </c>
      <c r="D281" s="90">
        <v>10000</v>
      </c>
      <c r="E281" s="130"/>
      <c r="F281" s="37">
        <f t="shared" si="6"/>
        <v>0</v>
      </c>
      <c r="G281" s="90"/>
      <c r="H281" s="182"/>
    </row>
    <row r="282" spans="1:8" ht="16.5">
      <c r="A282" s="377"/>
      <c r="B282" s="179" t="s">
        <v>392</v>
      </c>
      <c r="C282" s="37">
        <f t="shared" si="5"/>
        <v>0</v>
      </c>
      <c r="D282" s="92"/>
      <c r="E282" s="146"/>
      <c r="F282" s="37">
        <f>G282</f>
        <v>0</v>
      </c>
      <c r="G282" s="92"/>
      <c r="H282" s="181"/>
    </row>
    <row r="283" spans="1:8" ht="16.5">
      <c r="A283" s="377"/>
      <c r="B283" s="179" t="s">
        <v>392</v>
      </c>
      <c r="C283" s="37">
        <f t="shared" si="5"/>
        <v>0</v>
      </c>
      <c r="D283" s="92"/>
      <c r="E283" s="146"/>
      <c r="F283" s="37">
        <f>G283</f>
        <v>0</v>
      </c>
      <c r="G283" s="92"/>
      <c r="H283" s="181"/>
    </row>
    <row r="284" spans="1:8" ht="16.5">
      <c r="A284" s="377"/>
      <c r="B284" s="179" t="s">
        <v>392</v>
      </c>
      <c r="C284" s="37">
        <f t="shared" si="5"/>
        <v>0</v>
      </c>
      <c r="D284" s="92"/>
      <c r="E284" s="146"/>
      <c r="F284" s="37">
        <f>G284+H284</f>
        <v>0</v>
      </c>
      <c r="G284" s="92"/>
      <c r="H284" s="181"/>
    </row>
    <row r="285" spans="1:8" ht="17.25" thickBot="1">
      <c r="A285" s="402"/>
      <c r="B285" s="416" t="s">
        <v>392</v>
      </c>
      <c r="C285" s="133">
        <f t="shared" si="5"/>
        <v>0</v>
      </c>
      <c r="D285" s="92"/>
      <c r="E285" s="146"/>
      <c r="F285" s="76">
        <f t="shared" si="6"/>
        <v>0</v>
      </c>
      <c r="G285" s="92"/>
      <c r="H285" s="181"/>
    </row>
    <row r="286" spans="1:8" ht="79.5" thickBot="1">
      <c r="A286" s="417" t="s">
        <v>393</v>
      </c>
      <c r="B286" s="183" t="s">
        <v>394</v>
      </c>
      <c r="C286" s="112">
        <f t="shared" si="5"/>
        <v>4034847</v>
      </c>
      <c r="D286" s="184">
        <f>D288+D292+D293+D294+D295+D296+D297+D298+D299+D287+D289</f>
        <v>1305847</v>
      </c>
      <c r="E286" s="184">
        <f>E288+E292+E293+E294+E295+E296+E297+E298+E299</f>
        <v>2729000</v>
      </c>
      <c r="F286" s="112">
        <f t="shared" si="6"/>
        <v>829894.04</v>
      </c>
      <c r="G286" s="184">
        <f>G288+G292+G293+G294+G295+G296+G297+G298+G299+G287+G289</f>
        <v>652203.88</v>
      </c>
      <c r="H286" s="418">
        <f>H288+H292+H293+H294+H295+H296+H297+H298+H299</f>
        <v>177690.16</v>
      </c>
    </row>
    <row r="287" spans="1:8" ht="16.5">
      <c r="A287" s="404" t="s">
        <v>236</v>
      </c>
      <c r="B287" s="259" t="s">
        <v>870</v>
      </c>
      <c r="C287" s="37">
        <f t="shared" si="5"/>
        <v>682974</v>
      </c>
      <c r="D287" s="185">
        <v>682974</v>
      </c>
      <c r="E287" s="185"/>
      <c r="F287" s="37">
        <f t="shared" si="6"/>
        <v>486121.9</v>
      </c>
      <c r="G287" s="185">
        <v>486121.9</v>
      </c>
      <c r="H287" s="185"/>
    </row>
    <row r="288" spans="1:8" ht="16.5">
      <c r="A288" s="459" t="s">
        <v>238</v>
      </c>
      <c r="B288" s="259" t="s">
        <v>395</v>
      </c>
      <c r="C288" s="119">
        <f t="shared" si="5"/>
        <v>38240</v>
      </c>
      <c r="D288" s="185">
        <v>38240</v>
      </c>
      <c r="E288" s="140"/>
      <c r="F288" s="119">
        <f>G288</f>
        <v>0</v>
      </c>
      <c r="G288" s="185"/>
      <c r="H288" s="140"/>
    </row>
    <row r="289" spans="1:8" ht="16.5">
      <c r="A289" s="414" t="s">
        <v>240</v>
      </c>
      <c r="B289" s="259" t="s">
        <v>871</v>
      </c>
      <c r="C289" s="37">
        <f t="shared" si="5"/>
        <v>387459</v>
      </c>
      <c r="D289" s="185">
        <v>387459</v>
      </c>
      <c r="E289" s="140"/>
      <c r="F289" s="37">
        <f t="shared" si="6"/>
        <v>145492.24</v>
      </c>
      <c r="G289" s="185">
        <v>145492.24</v>
      </c>
      <c r="H289" s="140"/>
    </row>
    <row r="290" spans="1:8" ht="16.5">
      <c r="A290" s="419"/>
      <c r="B290" s="259" t="s">
        <v>396</v>
      </c>
      <c r="C290" s="119"/>
      <c r="D290" s="185">
        <f>D292+D293+D294</f>
        <v>57000</v>
      </c>
      <c r="E290" s="140"/>
      <c r="F290" s="119"/>
      <c r="G290" s="185">
        <f>G292+G293+G294</f>
        <v>5079.74</v>
      </c>
      <c r="H290" s="140"/>
    </row>
    <row r="291" spans="1:8" ht="16.5">
      <c r="A291" s="419"/>
      <c r="B291" s="259" t="s">
        <v>397</v>
      </c>
      <c r="C291" s="119"/>
      <c r="D291" s="185">
        <f>D295+D296+D297+D298+D299</f>
        <v>140174</v>
      </c>
      <c r="E291" s="140"/>
      <c r="F291" s="119"/>
      <c r="G291" s="185">
        <f>G295+G296+G297+G298+G299</f>
        <v>15510</v>
      </c>
      <c r="H291" s="140"/>
    </row>
    <row r="292" spans="1:8" ht="16.5">
      <c r="A292" s="414" t="s">
        <v>242</v>
      </c>
      <c r="B292" s="85" t="s">
        <v>872</v>
      </c>
      <c r="C292" s="37">
        <f t="shared" si="5"/>
        <v>121920</v>
      </c>
      <c r="D292" s="163">
        <v>51920</v>
      </c>
      <c r="E292" s="102">
        <f>[1]mo!L139</f>
        <v>70000</v>
      </c>
      <c r="F292" s="37">
        <f t="shared" si="6"/>
        <v>27200</v>
      </c>
      <c r="G292" s="163"/>
      <c r="H292" s="102">
        <f>[1]mo!M139</f>
        <v>27200</v>
      </c>
    </row>
    <row r="293" spans="1:8" ht="16.5">
      <c r="A293" s="377" t="s">
        <v>252</v>
      </c>
      <c r="B293" s="85" t="s">
        <v>398</v>
      </c>
      <c r="C293" s="37">
        <f t="shared" si="5"/>
        <v>180000</v>
      </c>
      <c r="D293" s="163"/>
      <c r="E293" s="102">
        <f>[1]mo!L140</f>
        <v>180000</v>
      </c>
      <c r="F293" s="37">
        <f t="shared" si="6"/>
        <v>2490</v>
      </c>
      <c r="G293" s="163"/>
      <c r="H293" s="102">
        <f>[1]mo!M140</f>
        <v>2490</v>
      </c>
    </row>
    <row r="294" spans="1:8" ht="19.5" customHeight="1">
      <c r="A294" s="402" t="s">
        <v>259</v>
      </c>
      <c r="B294" s="85" t="s">
        <v>399</v>
      </c>
      <c r="C294" s="37">
        <f t="shared" si="5"/>
        <v>935080</v>
      </c>
      <c r="D294" s="163">
        <v>5080</v>
      </c>
      <c r="E294" s="102">
        <f>[1]mo!L141</f>
        <v>930000</v>
      </c>
      <c r="F294" s="37">
        <f t="shared" si="6"/>
        <v>52331.74</v>
      </c>
      <c r="G294" s="163">
        <v>5079.74</v>
      </c>
      <c r="H294" s="102">
        <f>[1]mo!M141</f>
        <v>47252</v>
      </c>
    </row>
    <row r="295" spans="1:8" ht="16.5">
      <c r="A295" s="408" t="s">
        <v>244</v>
      </c>
      <c r="B295" s="85" t="s">
        <v>400</v>
      </c>
      <c r="C295" s="37">
        <f t="shared" si="5"/>
        <v>539760</v>
      </c>
      <c r="D295" s="90">
        <v>30760</v>
      </c>
      <c r="E295" s="130">
        <f>[1]mo!L138</f>
        <v>509000</v>
      </c>
      <c r="F295" s="37">
        <f t="shared" si="6"/>
        <v>39006.160000000003</v>
      </c>
      <c r="G295" s="90">
        <v>15510</v>
      </c>
      <c r="H295" s="106">
        <f>[1]mo!M138</f>
        <v>23496.16</v>
      </c>
    </row>
    <row r="296" spans="1:8" ht="16.5">
      <c r="A296" s="377" t="s">
        <v>250</v>
      </c>
      <c r="B296" s="85" t="s">
        <v>401</v>
      </c>
      <c r="C296" s="37">
        <f>D296+E296</f>
        <v>0</v>
      </c>
      <c r="D296" s="90"/>
      <c r="E296" s="130">
        <f>[1]mo!L142</f>
        <v>0</v>
      </c>
      <c r="F296" s="37">
        <f>G296+H296</f>
        <v>0</v>
      </c>
      <c r="G296" s="90"/>
      <c r="H296" s="106">
        <f>[1]mo!M142</f>
        <v>0</v>
      </c>
    </row>
    <row r="297" spans="1:8" ht="17.25" thickBot="1">
      <c r="A297" s="408" t="s">
        <v>252</v>
      </c>
      <c r="B297" s="85" t="s">
        <v>402</v>
      </c>
      <c r="C297" s="37">
        <f>D297+E297</f>
        <v>946000</v>
      </c>
      <c r="D297" s="90">
        <v>16000</v>
      </c>
      <c r="E297" s="130">
        <f>[1]mo!L143</f>
        <v>930000</v>
      </c>
      <c r="F297" s="37">
        <f>G297+H297</f>
        <v>47252</v>
      </c>
      <c r="G297" s="90"/>
      <c r="H297" s="106">
        <f>[1]mo!M143</f>
        <v>47252</v>
      </c>
    </row>
    <row r="298" spans="1:8" ht="17.25" thickBot="1">
      <c r="A298" s="408" t="s">
        <v>257</v>
      </c>
      <c r="B298" s="85" t="s">
        <v>403</v>
      </c>
      <c r="C298" s="37">
        <f>D298+E298</f>
        <v>181414</v>
      </c>
      <c r="D298" s="90">
        <v>71414</v>
      </c>
      <c r="E298" s="130">
        <f>[1]mo!L144</f>
        <v>110000</v>
      </c>
      <c r="F298" s="37">
        <f>G298+H298</f>
        <v>30000</v>
      </c>
      <c r="G298" s="184">
        <f>G299+G304+G305+G306+G308+G309+G310+G311+G312</f>
        <v>0</v>
      </c>
      <c r="H298" s="106">
        <f>[1]mo!M144</f>
        <v>30000</v>
      </c>
    </row>
    <row r="299" spans="1:8" ht="21" customHeight="1" thickBot="1">
      <c r="A299" s="421" t="s">
        <v>259</v>
      </c>
      <c r="B299" s="85" t="s">
        <v>404</v>
      </c>
      <c r="C299" s="133">
        <f>D299+E299</f>
        <v>22000</v>
      </c>
      <c r="D299" s="92">
        <v>22000</v>
      </c>
      <c r="E299" s="146">
        <f>[1]mo!L145</f>
        <v>0</v>
      </c>
      <c r="F299" s="133">
        <f>G299+H299</f>
        <v>0</v>
      </c>
      <c r="G299" s="92"/>
      <c r="H299" s="109">
        <f>[1]mo!M145</f>
        <v>0</v>
      </c>
    </row>
    <row r="300" spans="1:8" ht="32.25" thickBot="1">
      <c r="A300" s="415" t="s">
        <v>405</v>
      </c>
      <c r="B300" s="147" t="s">
        <v>406</v>
      </c>
      <c r="C300" s="112">
        <f>D300+E300</f>
        <v>5988490</v>
      </c>
      <c r="D300" s="98">
        <f>SUM(D303:D312)</f>
        <v>0</v>
      </c>
      <c r="E300" s="98">
        <f>SUM(E303:E312)</f>
        <v>5988490</v>
      </c>
      <c r="F300" s="112">
        <f>G300+H300</f>
        <v>697781</v>
      </c>
      <c r="G300" s="98">
        <f>SUM(G303:G312)</f>
        <v>0</v>
      </c>
      <c r="H300" s="98">
        <f>SUM(H303:H312)</f>
        <v>697781</v>
      </c>
    </row>
    <row r="301" spans="1:8" ht="16.5">
      <c r="A301" s="422"/>
      <c r="B301" s="259" t="s">
        <v>407</v>
      </c>
      <c r="C301" s="123"/>
      <c r="D301" s="186">
        <f>D303+D304+D305+D306</f>
        <v>0</v>
      </c>
      <c r="E301" s="186">
        <f>E303+E304+E305+E306</f>
        <v>815000</v>
      </c>
      <c r="F301" s="123"/>
      <c r="G301" s="186">
        <f>G303+G304+G305+G306</f>
        <v>0</v>
      </c>
      <c r="H301" s="186">
        <f>H303+H304+H305+H306</f>
        <v>33052</v>
      </c>
    </row>
    <row r="302" spans="1:8" ht="16.5">
      <c r="A302" s="423"/>
      <c r="B302" s="259" t="s">
        <v>408</v>
      </c>
      <c r="C302" s="37"/>
      <c r="D302" s="142">
        <f>D308+D309+D310+D311+D312+D307</f>
        <v>0</v>
      </c>
      <c r="E302" s="142">
        <f>E308+E309+E310+E311+E312</f>
        <v>5168490</v>
      </c>
      <c r="F302" s="37"/>
      <c r="G302" s="142">
        <f>G308+G309+G310+G311+G312+G307</f>
        <v>0</v>
      </c>
      <c r="H302" s="142">
        <f>H308+H309+H310+H311+H312</f>
        <v>664729</v>
      </c>
    </row>
    <row r="303" spans="1:8" ht="16.5">
      <c r="A303" s="377" t="s">
        <v>250</v>
      </c>
      <c r="B303" s="85" t="s">
        <v>409</v>
      </c>
      <c r="C303" s="123">
        <f t="shared" ref="C303:C312" si="7">E303</f>
        <v>140000</v>
      </c>
      <c r="D303" s="134"/>
      <c r="E303" s="107">
        <f>[1]mo!L150</f>
        <v>140000</v>
      </c>
      <c r="F303" s="123">
        <f>H303</f>
        <v>0</v>
      </c>
      <c r="G303" s="134"/>
      <c r="H303" s="187">
        <f>[1]mo!M150</f>
        <v>0</v>
      </c>
    </row>
    <row r="304" spans="1:8" ht="16.5">
      <c r="A304" s="408" t="s">
        <v>252</v>
      </c>
      <c r="B304" s="85" t="s">
        <v>410</v>
      </c>
      <c r="C304" s="37">
        <f t="shared" si="7"/>
        <v>20000</v>
      </c>
      <c r="D304" s="90"/>
      <c r="E304" s="130">
        <f>[1]mo!L151</f>
        <v>20000</v>
      </c>
      <c r="F304" s="37">
        <f>G304+H304</f>
        <v>15800</v>
      </c>
      <c r="G304" s="90"/>
      <c r="H304" s="106">
        <f>[1]mo!M152</f>
        <v>15800</v>
      </c>
    </row>
    <row r="305" spans="1:8" ht="16.5">
      <c r="A305" s="408" t="s">
        <v>257</v>
      </c>
      <c r="B305" s="85" t="s">
        <v>411</v>
      </c>
      <c r="C305" s="37">
        <f t="shared" si="7"/>
        <v>595000</v>
      </c>
      <c r="D305" s="90"/>
      <c r="E305" s="130">
        <f>[1]mo!L152</f>
        <v>595000</v>
      </c>
      <c r="F305" s="37">
        <f t="shared" ref="F305:F311" si="8">H305</f>
        <v>15800</v>
      </c>
      <c r="G305" s="90"/>
      <c r="H305" s="106">
        <f>[1]mo!M152</f>
        <v>15800</v>
      </c>
    </row>
    <row r="306" spans="1:8" ht="21.75" customHeight="1">
      <c r="A306" s="421" t="s">
        <v>259</v>
      </c>
      <c r="B306" s="85" t="s">
        <v>412</v>
      </c>
      <c r="C306" s="37">
        <f t="shared" si="7"/>
        <v>60000</v>
      </c>
      <c r="D306" s="92"/>
      <c r="E306" s="146">
        <f>[1]mo!L153</f>
        <v>60000</v>
      </c>
      <c r="F306" s="37">
        <f t="shared" si="8"/>
        <v>1452</v>
      </c>
      <c r="G306" s="92"/>
      <c r="H306" s="109">
        <f>[1]mo!M153</f>
        <v>1452</v>
      </c>
    </row>
    <row r="307" spans="1:8" ht="16.5">
      <c r="A307" s="408" t="s">
        <v>244</v>
      </c>
      <c r="B307" s="85" t="s">
        <v>413</v>
      </c>
      <c r="C307" s="37">
        <f t="shared" si="7"/>
        <v>5000</v>
      </c>
      <c r="D307" s="92"/>
      <c r="E307" s="146">
        <f>[1]mo!L149</f>
        <v>5000</v>
      </c>
      <c r="F307" s="37">
        <f t="shared" si="8"/>
        <v>0</v>
      </c>
      <c r="G307" s="92"/>
      <c r="H307" s="109">
        <f>[1]mo!M149</f>
        <v>0</v>
      </c>
    </row>
    <row r="308" spans="1:8" ht="16.5">
      <c r="A308" s="377" t="s">
        <v>250</v>
      </c>
      <c r="B308" s="85" t="s">
        <v>414</v>
      </c>
      <c r="C308" s="37">
        <f t="shared" si="7"/>
        <v>1000000</v>
      </c>
      <c r="D308" s="92"/>
      <c r="E308" s="146">
        <f>[1]mo!L154</f>
        <v>1000000</v>
      </c>
      <c r="F308" s="37">
        <f t="shared" si="8"/>
        <v>0</v>
      </c>
      <c r="G308" s="92"/>
      <c r="H308" s="109">
        <f>[1]mo!M154</f>
        <v>0</v>
      </c>
    </row>
    <row r="309" spans="1:8" ht="16.5">
      <c r="A309" s="408" t="s">
        <v>252</v>
      </c>
      <c r="B309" s="85" t="s">
        <v>415</v>
      </c>
      <c r="C309" s="37">
        <f t="shared" si="7"/>
        <v>0</v>
      </c>
      <c r="D309" s="92">
        <v>0</v>
      </c>
      <c r="E309" s="146">
        <f>[1]mo!L155</f>
        <v>0</v>
      </c>
      <c r="F309" s="37">
        <f t="shared" si="8"/>
        <v>0</v>
      </c>
      <c r="G309" s="92"/>
      <c r="H309" s="109">
        <f>[1]mo!M155</f>
        <v>0</v>
      </c>
    </row>
    <row r="310" spans="1:8" ht="16.5">
      <c r="A310" s="377" t="s">
        <v>255</v>
      </c>
      <c r="B310" s="85" t="s">
        <v>416</v>
      </c>
      <c r="C310" s="37">
        <f t="shared" si="7"/>
        <v>0</v>
      </c>
      <c r="D310" s="92"/>
      <c r="E310" s="146">
        <f>[1]mo!L156</f>
        <v>0</v>
      </c>
      <c r="F310" s="37">
        <f t="shared" si="8"/>
        <v>0</v>
      </c>
      <c r="G310" s="92"/>
      <c r="H310" s="109">
        <f>[1]mo!M156</f>
        <v>0</v>
      </c>
    </row>
    <row r="311" spans="1:8" ht="16.5">
      <c r="A311" s="408" t="s">
        <v>257</v>
      </c>
      <c r="B311" s="85" t="s">
        <v>417</v>
      </c>
      <c r="C311" s="37">
        <f t="shared" si="7"/>
        <v>1000000</v>
      </c>
      <c r="D311" s="92"/>
      <c r="E311" s="146">
        <f>[1]mo!L157</f>
        <v>1000000</v>
      </c>
      <c r="F311" s="37">
        <f t="shared" si="8"/>
        <v>0</v>
      </c>
      <c r="G311" s="92"/>
      <c r="H311" s="109">
        <f>[1]mo!M157</f>
        <v>0</v>
      </c>
    </row>
    <row r="312" spans="1:8" ht="18" customHeight="1" thickBot="1">
      <c r="A312" s="421" t="s">
        <v>259</v>
      </c>
      <c r="B312" s="85" t="s">
        <v>418</v>
      </c>
      <c r="C312" s="133">
        <f t="shared" si="7"/>
        <v>3168490</v>
      </c>
      <c r="D312" s="92">
        <v>0</v>
      </c>
      <c r="E312" s="146">
        <f>[1]mo!L158</f>
        <v>3168490</v>
      </c>
      <c r="F312" s="133">
        <f>G312</f>
        <v>0</v>
      </c>
      <c r="G312" s="92"/>
      <c r="H312" s="109">
        <f>[1]mo!M158</f>
        <v>664729</v>
      </c>
    </row>
    <row r="313" spans="1:8" ht="63.75" thickBot="1">
      <c r="A313" s="410" t="s">
        <v>419</v>
      </c>
      <c r="B313" s="188" t="s">
        <v>420</v>
      </c>
      <c r="C313" s="112">
        <f t="shared" ref="C313:C498" si="9">D313+E313</f>
        <v>0</v>
      </c>
      <c r="D313" s="189">
        <f>D314+D315+D316+D319+D320+D321+D322+D323+D324</f>
        <v>0</v>
      </c>
      <c r="E313" s="99">
        <f>E320+E324</f>
        <v>0</v>
      </c>
      <c r="F313" s="97">
        <f>G313+H313+G316</f>
        <v>0</v>
      </c>
      <c r="G313" s="189">
        <f>G314+G315+G316+G319+G320+G321+G322+G323+G324</f>
        <v>0</v>
      </c>
      <c r="H313" s="101">
        <f>SUM(H320:H324)</f>
        <v>0</v>
      </c>
    </row>
    <row r="314" spans="1:8" ht="16.5">
      <c r="A314" s="404" t="s">
        <v>236</v>
      </c>
      <c r="B314" s="259" t="s">
        <v>421</v>
      </c>
      <c r="C314" s="119">
        <f t="shared" si="9"/>
        <v>0</v>
      </c>
      <c r="D314" s="190"/>
      <c r="E314" s="148"/>
      <c r="F314" s="191">
        <f>G314</f>
        <v>0</v>
      </c>
      <c r="G314" s="142"/>
      <c r="H314" s="150"/>
    </row>
    <row r="315" spans="1:8" ht="16.5">
      <c r="A315" s="414" t="s">
        <v>240</v>
      </c>
      <c r="B315" s="259" t="s">
        <v>422</v>
      </c>
      <c r="C315" s="119">
        <f t="shared" si="9"/>
        <v>0</v>
      </c>
      <c r="D315" s="185"/>
      <c r="E315" s="151"/>
      <c r="F315" s="191">
        <f>G315</f>
        <v>0</v>
      </c>
      <c r="G315" s="192"/>
      <c r="H315" s="152"/>
    </row>
    <row r="316" spans="1:8" ht="16.5">
      <c r="A316" s="404" t="s">
        <v>238</v>
      </c>
      <c r="B316" s="259" t="s">
        <v>423</v>
      </c>
      <c r="C316" s="119">
        <f t="shared" si="9"/>
        <v>0</v>
      </c>
      <c r="D316" s="185"/>
      <c r="E316" s="151"/>
      <c r="F316" s="191">
        <f>G316</f>
        <v>0</v>
      </c>
      <c r="G316" s="192"/>
      <c r="H316" s="152"/>
    </row>
    <row r="317" spans="1:8" ht="16.5">
      <c r="A317" s="377"/>
      <c r="B317" s="259" t="s">
        <v>424</v>
      </c>
      <c r="C317" s="119"/>
      <c r="D317" s="185"/>
      <c r="E317" s="140"/>
      <c r="F317" s="191"/>
      <c r="G317" s="185">
        <f>G319+G320</f>
        <v>0</v>
      </c>
      <c r="H317" s="193"/>
    </row>
    <row r="318" spans="1:8" ht="16.5">
      <c r="A318" s="409"/>
      <c r="B318" s="259" t="s">
        <v>425</v>
      </c>
      <c r="C318" s="119"/>
      <c r="D318" s="185"/>
      <c r="E318" s="140"/>
      <c r="F318" s="191"/>
      <c r="G318" s="185">
        <f>G321+G322+G323+G324</f>
        <v>0</v>
      </c>
      <c r="H318" s="193"/>
    </row>
    <row r="319" spans="1:8" ht="16.5">
      <c r="A319" s="414" t="s">
        <v>242</v>
      </c>
      <c r="B319" s="85" t="s">
        <v>426</v>
      </c>
      <c r="C319" s="119">
        <f t="shared" si="9"/>
        <v>0</v>
      </c>
      <c r="D319" s="163"/>
      <c r="E319" s="140"/>
      <c r="F319" s="191">
        <f>G319</f>
        <v>0</v>
      </c>
      <c r="G319" s="194"/>
      <c r="H319" s="193"/>
    </row>
    <row r="320" spans="1:8" ht="19.5" customHeight="1">
      <c r="A320" s="402" t="s">
        <v>259</v>
      </c>
      <c r="B320" s="85" t="s">
        <v>427</v>
      </c>
      <c r="C320" s="37">
        <f t="shared" si="9"/>
        <v>0</v>
      </c>
      <c r="D320" s="87"/>
      <c r="E320" s="102"/>
      <c r="F320" s="191">
        <f>G320+H320</f>
        <v>0</v>
      </c>
      <c r="G320" s="194"/>
      <c r="H320" s="104"/>
    </row>
    <row r="321" spans="1:8" ht="17.25" thickBot="1">
      <c r="A321" s="377" t="s">
        <v>244</v>
      </c>
      <c r="B321" s="85" t="s">
        <v>428</v>
      </c>
      <c r="C321" s="37">
        <f>D321</f>
        <v>0</v>
      </c>
      <c r="D321" s="87"/>
      <c r="E321" s="102"/>
      <c r="F321" s="191">
        <f>G321</f>
        <v>0</v>
      </c>
      <c r="G321" s="194"/>
      <c r="H321" s="104"/>
    </row>
    <row r="322" spans="1:8" ht="16.5">
      <c r="A322" s="377" t="s">
        <v>252</v>
      </c>
      <c r="B322" s="85" t="s">
        <v>429</v>
      </c>
      <c r="C322" s="37">
        <f>D322</f>
        <v>0</v>
      </c>
      <c r="D322" s="87"/>
      <c r="E322" s="102"/>
      <c r="F322" s="191">
        <f>G322</f>
        <v>0</v>
      </c>
      <c r="G322" s="189"/>
      <c r="H322" s="104"/>
    </row>
    <row r="323" spans="1:8" ht="16.5">
      <c r="A323" s="377" t="s">
        <v>257</v>
      </c>
      <c r="B323" s="85" t="s">
        <v>430</v>
      </c>
      <c r="C323" s="37">
        <f>D323</f>
        <v>0</v>
      </c>
      <c r="D323" s="90"/>
      <c r="E323" s="102"/>
      <c r="F323" s="195">
        <f>G323+H323</f>
        <v>0</v>
      </c>
      <c r="G323" s="196"/>
      <c r="H323" s="106"/>
    </row>
    <row r="324" spans="1:8" ht="15" customHeight="1" thickBot="1">
      <c r="A324" s="402" t="s">
        <v>259</v>
      </c>
      <c r="B324" s="85" t="s">
        <v>431</v>
      </c>
      <c r="C324" s="76">
        <f>D324</f>
        <v>0</v>
      </c>
      <c r="D324" s="92"/>
      <c r="E324" s="107"/>
      <c r="F324" s="197">
        <f>G324+H324</f>
        <v>0</v>
      </c>
      <c r="G324" s="198"/>
      <c r="H324" s="109"/>
    </row>
    <row r="325" spans="1:8" ht="17.25" thickBot="1">
      <c r="A325" s="424" t="s">
        <v>432</v>
      </c>
      <c r="B325" s="173" t="s">
        <v>433</v>
      </c>
      <c r="C325" s="165">
        <f t="shared" si="9"/>
        <v>2503112</v>
      </c>
      <c r="D325" s="174">
        <f>SUM(D326:D338)</f>
        <v>804510</v>
      </c>
      <c r="E325" s="174">
        <f>SUM(E326:E338)</f>
        <v>1698602</v>
      </c>
      <c r="F325" s="165">
        <f t="shared" ref="F325:F510" si="10">G325+H325</f>
        <v>370910.61</v>
      </c>
      <c r="G325" s="175">
        <f>SUM(G326:G338)</f>
        <v>39901.61</v>
      </c>
      <c r="H325" s="175">
        <f>SUM(H326:H338)</f>
        <v>331009</v>
      </c>
    </row>
    <row r="326" spans="1:8" ht="16.5">
      <c r="A326" s="404" t="s">
        <v>236</v>
      </c>
      <c r="B326" s="85" t="s">
        <v>434</v>
      </c>
      <c r="C326" s="76">
        <f t="shared" si="9"/>
        <v>29252.66</v>
      </c>
      <c r="D326" s="199">
        <f>D340</f>
        <v>29252.66</v>
      </c>
      <c r="E326" s="200">
        <f>E340</f>
        <v>0</v>
      </c>
      <c r="F326" s="76">
        <f t="shared" si="10"/>
        <v>8035.73</v>
      </c>
      <c r="G326" s="199">
        <f>G340</f>
        <v>8035.73</v>
      </c>
      <c r="H326" s="200">
        <f>H340</f>
        <v>0</v>
      </c>
    </row>
    <row r="327" spans="1:8" ht="16.5">
      <c r="A327" s="377" t="s">
        <v>238</v>
      </c>
      <c r="B327" s="124" t="s">
        <v>435</v>
      </c>
      <c r="C327" s="37">
        <f t="shared" si="9"/>
        <v>1072490</v>
      </c>
      <c r="D327" s="201">
        <f>D342</f>
        <v>0</v>
      </c>
      <c r="E327" s="202">
        <f>E342</f>
        <v>1072490</v>
      </c>
      <c r="F327" s="37">
        <f t="shared" si="10"/>
        <v>0</v>
      </c>
      <c r="G327" s="201">
        <f>G342</f>
        <v>0</v>
      </c>
      <c r="H327" s="202">
        <f>H342</f>
        <v>0</v>
      </c>
    </row>
    <row r="328" spans="1:8" ht="16.5">
      <c r="A328" s="377" t="s">
        <v>240</v>
      </c>
      <c r="B328" s="124" t="s">
        <v>436</v>
      </c>
      <c r="C328" s="37">
        <f t="shared" si="9"/>
        <v>8834.2999999999993</v>
      </c>
      <c r="D328" s="201">
        <f>D341</f>
        <v>8834.2999999999993</v>
      </c>
      <c r="E328" s="202">
        <f>E341</f>
        <v>0</v>
      </c>
      <c r="F328" s="37">
        <f t="shared" si="10"/>
        <v>2469.11</v>
      </c>
      <c r="G328" s="201">
        <f>G341</f>
        <v>2469.11</v>
      </c>
      <c r="H328" s="202">
        <f>H341</f>
        <v>0</v>
      </c>
    </row>
    <row r="329" spans="1:8" ht="16.5">
      <c r="A329" s="377" t="s">
        <v>242</v>
      </c>
      <c r="B329" s="124" t="s">
        <v>437</v>
      </c>
      <c r="C329" s="37">
        <f t="shared" si="9"/>
        <v>16713.04</v>
      </c>
      <c r="D329" s="201">
        <f>D345+D348+D351+D353</f>
        <v>16713.04</v>
      </c>
      <c r="E329" s="202">
        <f>E345</f>
        <v>0</v>
      </c>
      <c r="F329" s="37">
        <f t="shared" si="10"/>
        <v>0</v>
      </c>
      <c r="G329" s="201">
        <f>G345+G348+G351+G353</f>
        <v>0</v>
      </c>
      <c r="H329" s="202">
        <f>H345</f>
        <v>0</v>
      </c>
    </row>
    <row r="330" spans="1:8" ht="16.5">
      <c r="A330" s="377" t="s">
        <v>244</v>
      </c>
      <c r="B330" s="124" t="s">
        <v>438</v>
      </c>
      <c r="C330" s="37">
        <f t="shared" si="9"/>
        <v>165600</v>
      </c>
      <c r="D330" s="201">
        <f>D354</f>
        <v>165600</v>
      </c>
      <c r="E330" s="202"/>
      <c r="F330" s="37">
        <f t="shared" si="10"/>
        <v>0</v>
      </c>
      <c r="G330" s="201">
        <f>G354</f>
        <v>0</v>
      </c>
      <c r="H330" s="202"/>
    </row>
    <row r="331" spans="1:8" ht="16.5">
      <c r="A331" s="377" t="s">
        <v>246</v>
      </c>
      <c r="B331" s="124" t="s">
        <v>439</v>
      </c>
      <c r="C331" s="37">
        <f t="shared" si="9"/>
        <v>0</v>
      </c>
      <c r="D331" s="201"/>
      <c r="E331" s="202"/>
      <c r="F331" s="37">
        <f t="shared" si="10"/>
        <v>0</v>
      </c>
      <c r="G331" s="201"/>
      <c r="H331" s="202"/>
    </row>
    <row r="332" spans="1:8" ht="16.5">
      <c r="A332" s="377" t="s">
        <v>440</v>
      </c>
      <c r="B332" s="124" t="s">
        <v>441</v>
      </c>
      <c r="C332" s="37">
        <f t="shared" si="9"/>
        <v>0</v>
      </c>
      <c r="D332" s="201"/>
      <c r="E332" s="202"/>
      <c r="F332" s="37">
        <f t="shared" si="10"/>
        <v>0</v>
      </c>
      <c r="G332" s="201"/>
      <c r="H332" s="202"/>
    </row>
    <row r="333" spans="1:8" ht="16.5">
      <c r="A333" s="377" t="s">
        <v>250</v>
      </c>
      <c r="B333" s="124" t="s">
        <v>442</v>
      </c>
      <c r="C333" s="37">
        <f t="shared" si="9"/>
        <v>0</v>
      </c>
      <c r="D333" s="201"/>
      <c r="E333" s="202"/>
      <c r="F333" s="37">
        <f t="shared" si="10"/>
        <v>0</v>
      </c>
      <c r="G333" s="201"/>
      <c r="H333" s="202"/>
    </row>
    <row r="334" spans="1:8" ht="16.5">
      <c r="A334" s="377" t="s">
        <v>252</v>
      </c>
      <c r="B334" s="124" t="s">
        <v>443</v>
      </c>
      <c r="C334" s="37">
        <f t="shared" si="9"/>
        <v>0</v>
      </c>
      <c r="D334" s="201">
        <f>D346</f>
        <v>0</v>
      </c>
      <c r="E334" s="202">
        <f>E346+E360+E364+E358</f>
        <v>0</v>
      </c>
      <c r="F334" s="37">
        <f t="shared" si="10"/>
        <v>0</v>
      </c>
      <c r="G334" s="201">
        <f>G346</f>
        <v>0</v>
      </c>
      <c r="H334" s="202">
        <f>H346+H360+H364+H358</f>
        <v>0</v>
      </c>
    </row>
    <row r="335" spans="1:8" ht="51.75">
      <c r="A335" s="402" t="s">
        <v>444</v>
      </c>
      <c r="B335" s="203" t="s">
        <v>445</v>
      </c>
      <c r="C335" s="37">
        <f t="shared" si="9"/>
        <v>593010</v>
      </c>
      <c r="D335" s="204">
        <f>D362+D366</f>
        <v>66910</v>
      </c>
      <c r="E335" s="202">
        <f>E362+E366</f>
        <v>526100</v>
      </c>
      <c r="F335" s="37">
        <f t="shared" si="10"/>
        <v>214993.5</v>
      </c>
      <c r="G335" s="204">
        <f>G362+G366</f>
        <v>0</v>
      </c>
      <c r="H335" s="202">
        <f>H362+H366</f>
        <v>214993.5</v>
      </c>
    </row>
    <row r="336" spans="1:8" ht="16.5">
      <c r="A336" s="408" t="s">
        <v>255</v>
      </c>
      <c r="B336" s="124" t="s">
        <v>446</v>
      </c>
      <c r="C336" s="37">
        <f t="shared" si="9"/>
        <v>611200</v>
      </c>
      <c r="D336" s="204">
        <f>D355+D365</f>
        <v>511200</v>
      </c>
      <c r="E336" s="202">
        <f>E356+E365</f>
        <v>100000</v>
      </c>
      <c r="F336" s="37">
        <f t="shared" si="10"/>
        <v>140390.26999999999</v>
      </c>
      <c r="G336" s="204">
        <f>G355+G365</f>
        <v>24396.77</v>
      </c>
      <c r="H336" s="202">
        <f>H356+H365</f>
        <v>115993.5</v>
      </c>
    </row>
    <row r="337" spans="1:8" ht="16.5">
      <c r="A337" s="408" t="s">
        <v>257</v>
      </c>
      <c r="B337" s="124" t="s">
        <v>447</v>
      </c>
      <c r="C337" s="37">
        <f t="shared" si="9"/>
        <v>0</v>
      </c>
      <c r="D337" s="204"/>
      <c r="E337" s="202"/>
      <c r="F337" s="37">
        <f t="shared" si="10"/>
        <v>0</v>
      </c>
      <c r="G337" s="204"/>
      <c r="H337" s="202"/>
    </row>
    <row r="338" spans="1:8" ht="27" thickBot="1">
      <c r="A338" s="421" t="s">
        <v>259</v>
      </c>
      <c r="B338" s="94" t="s">
        <v>448</v>
      </c>
      <c r="C338" s="76">
        <f t="shared" si="9"/>
        <v>6012</v>
      </c>
      <c r="D338" s="205">
        <f>D347+D349+D356</f>
        <v>6000</v>
      </c>
      <c r="E338" s="206">
        <f>E347+E349+E361</f>
        <v>12</v>
      </c>
      <c r="F338" s="76">
        <f t="shared" si="10"/>
        <v>5022</v>
      </c>
      <c r="G338" s="205">
        <f>G347+G349+G356</f>
        <v>5000</v>
      </c>
      <c r="H338" s="206">
        <f>H347+H349+H361</f>
        <v>22</v>
      </c>
    </row>
    <row r="339" spans="1:8" ht="17.25" thickBot="1">
      <c r="A339" s="425" t="s">
        <v>449</v>
      </c>
      <c r="B339" s="111" t="s">
        <v>450</v>
      </c>
      <c r="C339" s="112">
        <f t="shared" si="9"/>
        <v>1116290</v>
      </c>
      <c r="D339" s="98">
        <f>D340+D341+D342+D345+D346+D347+D348+D349</f>
        <v>43800</v>
      </c>
      <c r="E339" s="207">
        <f>SUM(E340:E349)</f>
        <v>1072490</v>
      </c>
      <c r="F339" s="112">
        <f t="shared" si="10"/>
        <v>15504.84</v>
      </c>
      <c r="G339" s="98">
        <f>G340+G341+G342+G345+G346+G347+G348+G349</f>
        <v>15504.84</v>
      </c>
      <c r="H339" s="208">
        <f>SUM(H340:H349)</f>
        <v>0</v>
      </c>
    </row>
    <row r="340" spans="1:8" ht="16.5">
      <c r="A340" s="404" t="s">
        <v>236</v>
      </c>
      <c r="B340" s="259" t="s">
        <v>451</v>
      </c>
      <c r="C340" s="119">
        <f t="shared" si="9"/>
        <v>29252.66</v>
      </c>
      <c r="D340" s="139">
        <v>29252.66</v>
      </c>
      <c r="E340" s="140">
        <f>[1]mo!L160</f>
        <v>0</v>
      </c>
      <c r="F340" s="119">
        <f t="shared" si="10"/>
        <v>8035.73</v>
      </c>
      <c r="G340" s="139">
        <v>8035.73</v>
      </c>
      <c r="H340" s="140">
        <f>[1]mo!M160</f>
        <v>0</v>
      </c>
    </row>
    <row r="341" spans="1:8" ht="16.5">
      <c r="A341" s="377" t="s">
        <v>238</v>
      </c>
      <c r="B341" s="259" t="s">
        <v>452</v>
      </c>
      <c r="C341" s="37">
        <f t="shared" si="9"/>
        <v>8834.2999999999993</v>
      </c>
      <c r="D341" s="142">
        <v>8834.2999999999993</v>
      </c>
      <c r="E341" s="151"/>
      <c r="F341" s="37">
        <f t="shared" si="10"/>
        <v>2469.11</v>
      </c>
      <c r="G341" s="142">
        <v>2469.11</v>
      </c>
      <c r="H341" s="140"/>
    </row>
    <row r="342" spans="1:8" ht="16.5">
      <c r="A342" s="377" t="s">
        <v>240</v>
      </c>
      <c r="B342" s="259" t="s">
        <v>453</v>
      </c>
      <c r="C342" s="37">
        <f t="shared" si="9"/>
        <v>1072490</v>
      </c>
      <c r="D342" s="142"/>
      <c r="E342" s="151">
        <f>[1]mo!L161</f>
        <v>1072490</v>
      </c>
      <c r="F342" s="37">
        <f t="shared" si="10"/>
        <v>0</v>
      </c>
      <c r="G342" s="142"/>
      <c r="H342" s="151">
        <f>[1]mo!M161</f>
        <v>0</v>
      </c>
    </row>
    <row r="343" spans="1:8" ht="16.5">
      <c r="A343" s="377"/>
      <c r="B343" s="259" t="s">
        <v>454</v>
      </c>
      <c r="C343" s="37"/>
      <c r="D343" s="142">
        <f>D345+D346+D347</f>
        <v>713.04</v>
      </c>
      <c r="E343" s="151"/>
      <c r="F343" s="37"/>
      <c r="G343" s="142">
        <f>G345+G346+G347</f>
        <v>0</v>
      </c>
      <c r="H343" s="151"/>
    </row>
    <row r="344" spans="1:8" ht="16.5">
      <c r="A344" s="377"/>
      <c r="B344" s="259" t="s">
        <v>455</v>
      </c>
      <c r="C344" s="37"/>
      <c r="D344" s="142">
        <f>D348+D349</f>
        <v>5000</v>
      </c>
      <c r="E344" s="151"/>
      <c r="F344" s="37"/>
      <c r="G344" s="142">
        <f>G348+G349</f>
        <v>5000</v>
      </c>
      <c r="H344" s="151"/>
    </row>
    <row r="345" spans="1:8" ht="16.5">
      <c r="A345" s="377" t="s">
        <v>242</v>
      </c>
      <c r="B345" s="85" t="s">
        <v>456</v>
      </c>
      <c r="C345" s="37">
        <f t="shared" si="9"/>
        <v>713.04</v>
      </c>
      <c r="D345" s="90">
        <v>713.04</v>
      </c>
      <c r="E345" s="130"/>
      <c r="F345" s="37">
        <f t="shared" si="10"/>
        <v>0</v>
      </c>
      <c r="G345" s="90"/>
      <c r="H345" s="130"/>
    </row>
    <row r="346" spans="1:8" ht="16.5">
      <c r="A346" s="377" t="s">
        <v>252</v>
      </c>
      <c r="B346" s="85" t="s">
        <v>457</v>
      </c>
      <c r="C346" s="37">
        <f t="shared" si="9"/>
        <v>0</v>
      </c>
      <c r="D346" s="90">
        <v>0</v>
      </c>
      <c r="E346" s="130"/>
      <c r="F346" s="37">
        <f t="shared" si="10"/>
        <v>0</v>
      </c>
      <c r="G346" s="90"/>
      <c r="H346" s="130"/>
    </row>
    <row r="347" spans="1:8" ht="16.5">
      <c r="A347" s="377" t="s">
        <v>246</v>
      </c>
      <c r="B347" s="85" t="s">
        <v>458</v>
      </c>
      <c r="C347" s="37">
        <f t="shared" si="9"/>
        <v>0</v>
      </c>
      <c r="D347" s="90">
        <v>0</v>
      </c>
      <c r="E347" s="130"/>
      <c r="F347" s="37">
        <f t="shared" si="10"/>
        <v>0</v>
      </c>
      <c r="G347" s="90"/>
      <c r="H347" s="130"/>
    </row>
    <row r="348" spans="1:8" ht="16.5">
      <c r="A348" s="377" t="s">
        <v>242</v>
      </c>
      <c r="B348" s="156" t="s">
        <v>459</v>
      </c>
      <c r="C348" s="37">
        <f t="shared" si="9"/>
        <v>0</v>
      </c>
      <c r="D348" s="92">
        <v>0</v>
      </c>
      <c r="E348" s="146"/>
      <c r="F348" s="37">
        <f t="shared" si="10"/>
        <v>0</v>
      </c>
      <c r="G348" s="92"/>
      <c r="H348" s="146"/>
    </row>
    <row r="349" spans="1:8" ht="17.25" thickBot="1">
      <c r="A349" s="402" t="s">
        <v>440</v>
      </c>
      <c r="B349" s="94" t="s">
        <v>460</v>
      </c>
      <c r="C349" s="133">
        <f t="shared" si="9"/>
        <v>5000</v>
      </c>
      <c r="D349" s="92">
        <v>5000</v>
      </c>
      <c r="E349" s="146"/>
      <c r="F349" s="133">
        <f t="shared" si="10"/>
        <v>5000</v>
      </c>
      <c r="G349" s="92">
        <v>5000</v>
      </c>
      <c r="H349" s="146"/>
    </row>
    <row r="350" spans="1:8" ht="17.25" thickBot="1">
      <c r="A350" s="410" t="s">
        <v>885</v>
      </c>
      <c r="B350" s="211" t="s">
        <v>461</v>
      </c>
      <c r="C350" s="112">
        <f t="shared" si="9"/>
        <v>238900</v>
      </c>
      <c r="D350" s="98">
        <f>D351+D353+D354+D355+D356</f>
        <v>238900</v>
      </c>
      <c r="E350" s="207"/>
      <c r="F350" s="112">
        <f>G350+H350</f>
        <v>0</v>
      </c>
      <c r="G350" s="98">
        <f>G351+G353+G354+G355+G356</f>
        <v>0</v>
      </c>
      <c r="H350" s="208"/>
    </row>
    <row r="351" spans="1:8" ht="16.5">
      <c r="A351" s="377" t="s">
        <v>242</v>
      </c>
      <c r="B351" s="259" t="s">
        <v>462</v>
      </c>
      <c r="C351" s="37">
        <f t="shared" si="9"/>
        <v>15000</v>
      </c>
      <c r="D351" s="139">
        <v>15000</v>
      </c>
      <c r="E351" s="140"/>
      <c r="F351" s="37">
        <f t="shared" si="10"/>
        <v>0</v>
      </c>
      <c r="G351" s="139"/>
      <c r="H351" s="140"/>
    </row>
    <row r="352" spans="1:8" ht="16.5">
      <c r="A352" s="420"/>
      <c r="B352" s="259" t="s">
        <v>463</v>
      </c>
      <c r="C352" s="37"/>
      <c r="D352" s="139">
        <f>D353+D354+D355+D356</f>
        <v>223900</v>
      </c>
      <c r="E352" s="140"/>
      <c r="F352" s="37"/>
      <c r="G352" s="139">
        <f>G353+G354+G355+G356</f>
        <v>0</v>
      </c>
      <c r="H352" s="140"/>
    </row>
    <row r="353" spans="1:8" ht="16.5">
      <c r="A353" s="377" t="s">
        <v>242</v>
      </c>
      <c r="B353" s="89" t="s">
        <v>464</v>
      </c>
      <c r="C353" s="37">
        <f t="shared" si="9"/>
        <v>1000</v>
      </c>
      <c r="D353" s="90">
        <v>1000</v>
      </c>
      <c r="E353" s="130"/>
      <c r="F353" s="37">
        <f t="shared" si="10"/>
        <v>0</v>
      </c>
      <c r="G353" s="90"/>
      <c r="H353" s="130"/>
    </row>
    <row r="354" spans="1:8" ht="16.5">
      <c r="A354" s="377" t="s">
        <v>244</v>
      </c>
      <c r="B354" s="89" t="s">
        <v>465</v>
      </c>
      <c r="C354" s="37">
        <f t="shared" si="9"/>
        <v>165600</v>
      </c>
      <c r="D354" s="90">
        <v>165600</v>
      </c>
      <c r="E354" s="130"/>
      <c r="F354" s="37">
        <f t="shared" si="10"/>
        <v>0</v>
      </c>
      <c r="G354" s="90"/>
      <c r="H354" s="130"/>
    </row>
    <row r="355" spans="1:8" ht="16.5">
      <c r="A355" s="408" t="s">
        <v>255</v>
      </c>
      <c r="B355" s="94" t="s">
        <v>466</v>
      </c>
      <c r="C355" s="37">
        <f t="shared" si="9"/>
        <v>56300</v>
      </c>
      <c r="D355" s="92">
        <v>56300</v>
      </c>
      <c r="E355" s="146"/>
      <c r="F355" s="37">
        <f t="shared" si="10"/>
        <v>0</v>
      </c>
      <c r="G355" s="92"/>
      <c r="H355" s="146"/>
    </row>
    <row r="356" spans="1:8" ht="17.25" thickBot="1">
      <c r="A356" s="421" t="s">
        <v>255</v>
      </c>
      <c r="B356" s="94" t="s">
        <v>467</v>
      </c>
      <c r="C356" s="133">
        <f t="shared" si="9"/>
        <v>1000</v>
      </c>
      <c r="D356" s="92">
        <v>1000</v>
      </c>
      <c r="E356" s="146"/>
      <c r="F356" s="133">
        <f>G356+H356</f>
        <v>0</v>
      </c>
      <c r="G356" s="92"/>
      <c r="H356" s="146"/>
    </row>
    <row r="357" spans="1:8" ht="17.25" thickBot="1">
      <c r="A357" s="426"/>
      <c r="B357" s="211" t="s">
        <v>468</v>
      </c>
      <c r="C357" s="112">
        <f>D357+E357</f>
        <v>0</v>
      </c>
      <c r="D357" s="210"/>
      <c r="E357" s="207">
        <f>E358</f>
        <v>0</v>
      </c>
      <c r="F357" s="112">
        <f>G357+H357</f>
        <v>0</v>
      </c>
      <c r="G357" s="210"/>
      <c r="H357" s="208">
        <f>H358</f>
        <v>0</v>
      </c>
    </row>
    <row r="358" spans="1:8" ht="17.25" thickBot="1">
      <c r="A358" s="377" t="s">
        <v>252</v>
      </c>
      <c r="B358" s="156" t="s">
        <v>469</v>
      </c>
      <c r="C358" s="123">
        <f>D358+E358</f>
        <v>0</v>
      </c>
      <c r="D358" s="134"/>
      <c r="E358" s="107">
        <f>[1]mo!L162</f>
        <v>0</v>
      </c>
      <c r="F358" s="117">
        <f>G358+H358</f>
        <v>0</v>
      </c>
      <c r="G358" s="134"/>
      <c r="H358" s="107">
        <f>[1]mo!M162</f>
        <v>0</v>
      </c>
    </row>
    <row r="359" spans="1:8" ht="17.25" thickBot="1">
      <c r="A359" s="410" t="s">
        <v>849</v>
      </c>
      <c r="B359" s="211" t="s">
        <v>470</v>
      </c>
      <c r="C359" s="112">
        <f t="shared" si="9"/>
        <v>429710</v>
      </c>
      <c r="D359" s="98">
        <f>D362</f>
        <v>3610</v>
      </c>
      <c r="E359" s="207">
        <f>SUM(E360:E362)</f>
        <v>426100</v>
      </c>
      <c r="F359" s="112">
        <f t="shared" ref="F359:F364" si="11">G359+H359</f>
        <v>99000</v>
      </c>
      <c r="G359" s="212"/>
      <c r="H359" s="213">
        <f>SUM(H360:H362)</f>
        <v>99000</v>
      </c>
    </row>
    <row r="360" spans="1:8" ht="16.5">
      <c r="A360" s="404" t="s">
        <v>252</v>
      </c>
      <c r="B360" s="85" t="s">
        <v>471</v>
      </c>
      <c r="C360" s="119">
        <v>0</v>
      </c>
      <c r="D360" s="87"/>
      <c r="E360" s="102"/>
      <c r="F360" s="119">
        <v>0</v>
      </c>
      <c r="G360" s="87"/>
      <c r="H360" s="102"/>
    </row>
    <row r="361" spans="1:8" ht="26.25">
      <c r="A361" s="421" t="s">
        <v>259</v>
      </c>
      <c r="B361" s="89" t="s">
        <v>472</v>
      </c>
      <c r="C361" s="133">
        <f t="shared" si="9"/>
        <v>12</v>
      </c>
      <c r="D361" s="90"/>
      <c r="E361" s="130" t="str">
        <f>[1]mo!L165</f>
        <v>12</v>
      </c>
      <c r="F361" s="133">
        <f t="shared" si="11"/>
        <v>22</v>
      </c>
      <c r="G361" s="90"/>
      <c r="H361" s="130" t="str">
        <f>[1]mo!M165</f>
        <v>22</v>
      </c>
    </row>
    <row r="362" spans="1:8" ht="42.75" customHeight="1" thickBot="1">
      <c r="A362" s="402" t="s">
        <v>473</v>
      </c>
      <c r="B362" s="214" t="s">
        <v>474</v>
      </c>
      <c r="C362" s="133">
        <f t="shared" si="9"/>
        <v>429710</v>
      </c>
      <c r="D362" s="134">
        <v>3610</v>
      </c>
      <c r="E362" s="107">
        <f>[1]mo!L166</f>
        <v>426100</v>
      </c>
      <c r="F362" s="133">
        <f t="shared" si="11"/>
        <v>99000</v>
      </c>
      <c r="G362" s="134"/>
      <c r="H362" s="215">
        <f>[1]mo!M166</f>
        <v>99000</v>
      </c>
    </row>
    <row r="363" spans="1:8" ht="32.25" thickBot="1">
      <c r="A363" s="415" t="s">
        <v>475</v>
      </c>
      <c r="B363" s="216" t="s">
        <v>476</v>
      </c>
      <c r="C363" s="112">
        <f t="shared" si="9"/>
        <v>718200</v>
      </c>
      <c r="D363" s="98">
        <f>SUM(D364:D366)</f>
        <v>518200</v>
      </c>
      <c r="E363" s="207">
        <f>SUM(E364:E366)</f>
        <v>200000</v>
      </c>
      <c r="F363" s="112">
        <f t="shared" si="11"/>
        <v>256383.77</v>
      </c>
      <c r="G363" s="98">
        <f>SUM(G364:G366)</f>
        <v>24396.77</v>
      </c>
      <c r="H363" s="208">
        <f>SUM(H364:H366)</f>
        <v>231987</v>
      </c>
    </row>
    <row r="364" spans="1:8" ht="16.5">
      <c r="A364" s="404" t="s">
        <v>252</v>
      </c>
      <c r="B364" s="89" t="s">
        <v>477</v>
      </c>
      <c r="C364" s="123">
        <f t="shared" si="9"/>
        <v>0</v>
      </c>
      <c r="D364" s="134"/>
      <c r="E364" s="107">
        <f>[1]mo!L172</f>
        <v>0</v>
      </c>
      <c r="F364" s="123">
        <f t="shared" si="11"/>
        <v>0</v>
      </c>
      <c r="G364" s="134"/>
      <c r="H364" s="215">
        <f>[1]mo!M172</f>
        <v>0</v>
      </c>
    </row>
    <row r="365" spans="1:8" ht="16.5">
      <c r="A365" s="408" t="s">
        <v>255</v>
      </c>
      <c r="B365" s="89" t="s">
        <v>478</v>
      </c>
      <c r="C365" s="37">
        <f>D365</f>
        <v>454900</v>
      </c>
      <c r="D365" s="144">
        <f>429300+25600</f>
        <v>454900</v>
      </c>
      <c r="E365" s="130">
        <f>[1]mo!L173</f>
        <v>100000</v>
      </c>
      <c r="F365" s="37">
        <f>G365</f>
        <v>24396.77</v>
      </c>
      <c r="G365" s="90">
        <v>24396.77</v>
      </c>
      <c r="H365" s="130">
        <f>[1]mo!M173</f>
        <v>115993.5</v>
      </c>
    </row>
    <row r="366" spans="1:8" ht="52.5" thickBot="1">
      <c r="A366" s="402" t="s">
        <v>473</v>
      </c>
      <c r="B366" s="89" t="s">
        <v>479</v>
      </c>
      <c r="C366" s="37">
        <f>D366+E366</f>
        <v>163300</v>
      </c>
      <c r="D366" s="90">
        <v>63300</v>
      </c>
      <c r="E366" s="130">
        <f>[1]mo!L173</f>
        <v>100000</v>
      </c>
      <c r="F366" s="37">
        <f t="shared" si="10"/>
        <v>115993.5</v>
      </c>
      <c r="G366" s="90"/>
      <c r="H366" s="130">
        <f>[1]mo!M173</f>
        <v>115993.5</v>
      </c>
    </row>
    <row r="367" spans="1:8" ht="32.25" thickBot="1">
      <c r="A367" s="424" t="s">
        <v>480</v>
      </c>
      <c r="B367" s="217" t="s">
        <v>481</v>
      </c>
      <c r="C367" s="218">
        <f t="shared" si="9"/>
        <v>38041700</v>
      </c>
      <c r="D367" s="219">
        <f>SUM(D368:D378)</f>
        <v>20832000</v>
      </c>
      <c r="E367" s="219">
        <f>SUM(E368:E378)</f>
        <v>17209700</v>
      </c>
      <c r="F367" s="220">
        <f>G367+H367</f>
        <v>4080404.6100000003</v>
      </c>
      <c r="G367" s="219">
        <f>SUM(G368:G378)</f>
        <v>0</v>
      </c>
      <c r="H367" s="219">
        <f>SUM(H368:H378)</f>
        <v>4080404.6100000003</v>
      </c>
    </row>
    <row r="368" spans="1:8" ht="16.5">
      <c r="A368" s="427" t="s">
        <v>244</v>
      </c>
      <c r="B368" s="256" t="s">
        <v>482</v>
      </c>
      <c r="C368" s="37">
        <f>D368+E368</f>
        <v>165000</v>
      </c>
      <c r="D368" s="190"/>
      <c r="E368" s="151">
        <f>E380+E391+E402</f>
        <v>165000</v>
      </c>
      <c r="F368" s="37">
        <f>G368+H368</f>
        <v>0</v>
      </c>
      <c r="G368" s="190"/>
      <c r="H368" s="151">
        <f>H380+H391+H402</f>
        <v>0</v>
      </c>
    </row>
    <row r="369" spans="1:8" ht="16.5">
      <c r="A369" s="408" t="s">
        <v>246</v>
      </c>
      <c r="B369" s="85" t="s">
        <v>483</v>
      </c>
      <c r="C369" s="37">
        <f t="shared" si="9"/>
        <v>977300</v>
      </c>
      <c r="D369" s="221"/>
      <c r="E369" s="140">
        <f>E403+E382</f>
        <v>977300</v>
      </c>
      <c r="F369" s="119">
        <f t="shared" si="10"/>
        <v>44390</v>
      </c>
      <c r="G369" s="185"/>
      <c r="H369" s="140">
        <f>H403+H382</f>
        <v>44390</v>
      </c>
    </row>
    <row r="370" spans="1:8" ht="16.5">
      <c r="A370" s="408" t="s">
        <v>440</v>
      </c>
      <c r="B370" s="85" t="s">
        <v>484</v>
      </c>
      <c r="C370" s="37">
        <f t="shared" si="9"/>
        <v>10000</v>
      </c>
      <c r="D370" s="221"/>
      <c r="E370" s="140">
        <f>E404</f>
        <v>10000</v>
      </c>
      <c r="F370" s="119">
        <f t="shared" si="10"/>
        <v>0</v>
      </c>
      <c r="G370" s="185"/>
      <c r="H370" s="140">
        <f>H404</f>
        <v>0</v>
      </c>
    </row>
    <row r="371" spans="1:8" ht="16.5">
      <c r="A371" s="377" t="s">
        <v>250</v>
      </c>
      <c r="B371" s="121" t="s">
        <v>485</v>
      </c>
      <c r="C371" s="37">
        <f t="shared" si="9"/>
        <v>21522000</v>
      </c>
      <c r="D371" s="87">
        <f>D392+D381</f>
        <v>20832000</v>
      </c>
      <c r="E371" s="102">
        <f>E381+E392+E405</f>
        <v>690000</v>
      </c>
      <c r="F371" s="119">
        <f>G371+H371</f>
        <v>142495.49</v>
      </c>
      <c r="G371" s="87">
        <f>G392+G381</f>
        <v>0</v>
      </c>
      <c r="H371" s="102">
        <f>H381+H392+H405</f>
        <v>142495.49</v>
      </c>
    </row>
    <row r="372" spans="1:8" ht="16.5">
      <c r="A372" s="377" t="s">
        <v>252</v>
      </c>
      <c r="B372" s="89" t="s">
        <v>486</v>
      </c>
      <c r="C372" s="37">
        <f t="shared" si="9"/>
        <v>1830000</v>
      </c>
      <c r="D372" s="90">
        <f>D394</f>
        <v>0</v>
      </c>
      <c r="E372" s="102">
        <f>E383+E394+E393+E406</f>
        <v>1830000</v>
      </c>
      <c r="F372" s="76">
        <f>H372</f>
        <v>111623</v>
      </c>
      <c r="G372" s="87"/>
      <c r="H372" s="102">
        <f>H383+H394+H393+H406</f>
        <v>111623</v>
      </c>
    </row>
    <row r="373" spans="1:8" ht="16.5">
      <c r="A373" s="377"/>
      <c r="B373" s="85" t="s">
        <v>873</v>
      </c>
      <c r="C373" s="76">
        <f t="shared" si="9"/>
        <v>0</v>
      </c>
      <c r="D373" s="87"/>
      <c r="E373" s="102"/>
      <c r="F373" s="37">
        <f>H373</f>
        <v>0</v>
      </c>
      <c r="G373" s="87"/>
      <c r="H373" s="102"/>
    </row>
    <row r="374" spans="1:8" ht="51.75">
      <c r="A374" s="460" t="s">
        <v>487</v>
      </c>
      <c r="B374" s="85" t="s">
        <v>488</v>
      </c>
      <c r="C374" s="37">
        <f t="shared" si="9"/>
        <v>934000</v>
      </c>
      <c r="D374" s="163">
        <f>D386+D400+D409+D410</f>
        <v>0</v>
      </c>
      <c r="E374" s="102">
        <f>E386+E400+E409+E410</f>
        <v>934000</v>
      </c>
      <c r="F374" s="37">
        <f t="shared" si="10"/>
        <v>203652.2</v>
      </c>
      <c r="G374" s="87">
        <f>G395</f>
        <v>0</v>
      </c>
      <c r="H374" s="102">
        <f>H386+H400+H409+H410</f>
        <v>203652.2</v>
      </c>
    </row>
    <row r="375" spans="1:8" ht="16.5">
      <c r="A375" s="377" t="s">
        <v>255</v>
      </c>
      <c r="B375" s="156" t="s">
        <v>489</v>
      </c>
      <c r="C375" s="222">
        <f>D375+E375</f>
        <v>7257300</v>
      </c>
      <c r="D375" s="196">
        <f>D397+D396</f>
        <v>0</v>
      </c>
      <c r="E375" s="130">
        <f>E397+E387+E385</f>
        <v>7257300</v>
      </c>
      <c r="F375" s="222">
        <f>G375+H375</f>
        <v>1887065.4</v>
      </c>
      <c r="G375" s="196">
        <f>G397+G396</f>
        <v>0</v>
      </c>
      <c r="H375" s="130">
        <f>H397+H387+H385</f>
        <v>1887065.4</v>
      </c>
    </row>
    <row r="376" spans="1:8" ht="16.5">
      <c r="A376" s="402" t="s">
        <v>257</v>
      </c>
      <c r="B376" s="94" t="s">
        <v>490</v>
      </c>
      <c r="C376" s="76">
        <f>D376+E376</f>
        <v>2887100</v>
      </c>
      <c r="D376" s="92">
        <f>D388+D398</f>
        <v>0</v>
      </c>
      <c r="E376" s="146">
        <f>E388+E398+E407</f>
        <v>2887100</v>
      </c>
      <c r="F376" s="76">
        <f t="shared" si="10"/>
        <v>819238.99</v>
      </c>
      <c r="G376" s="223">
        <f>G388+G398</f>
        <v>0</v>
      </c>
      <c r="H376" s="146">
        <f>H388+H398+H407</f>
        <v>819238.99</v>
      </c>
    </row>
    <row r="377" spans="1:8" ht="26.25">
      <c r="A377" s="377" t="s">
        <v>259</v>
      </c>
      <c r="B377" s="94" t="s">
        <v>491</v>
      </c>
      <c r="C377" s="37">
        <f>D377+E377</f>
        <v>1484000</v>
      </c>
      <c r="D377" s="90">
        <f>D389</f>
        <v>0</v>
      </c>
      <c r="E377" s="130">
        <f>E389+E399+E408</f>
        <v>1484000</v>
      </c>
      <c r="F377" s="37">
        <f>G377+H377</f>
        <v>394085.49</v>
      </c>
      <c r="G377" s="90"/>
      <c r="H377" s="130">
        <f>H389+H399+H408</f>
        <v>394085.49</v>
      </c>
    </row>
    <row r="378" spans="1:8" ht="17.25" thickBot="1">
      <c r="A378" s="409"/>
      <c r="B378" s="94" t="s">
        <v>492</v>
      </c>
      <c r="C378" s="76">
        <f>D378+E378</f>
        <v>975000</v>
      </c>
      <c r="D378" s="134">
        <f>D395</f>
        <v>0</v>
      </c>
      <c r="E378" s="107">
        <f>E395+E384</f>
        <v>975000</v>
      </c>
      <c r="F378" s="76">
        <f>G378+H378</f>
        <v>477854.04000000004</v>
      </c>
      <c r="G378" s="224"/>
      <c r="H378" s="107">
        <f>H395+H384</f>
        <v>477854.04000000004</v>
      </c>
    </row>
    <row r="379" spans="1:8" ht="17.25" thickBot="1">
      <c r="A379" s="410" t="s">
        <v>493</v>
      </c>
      <c r="B379" s="147" t="s">
        <v>494</v>
      </c>
      <c r="C379" s="97">
        <f t="shared" si="9"/>
        <v>24987500</v>
      </c>
      <c r="D379" s="98">
        <f>D389+D388+D381</f>
        <v>18600000</v>
      </c>
      <c r="E379" s="99">
        <f>SUM(E380:E389)</f>
        <v>6387500</v>
      </c>
      <c r="F379" s="97">
        <f t="shared" si="10"/>
        <v>1412854.56</v>
      </c>
      <c r="G379" s="226">
        <f>G388+G381</f>
        <v>0</v>
      </c>
      <c r="H379" s="99">
        <f>SUM(H380:H389)</f>
        <v>1412854.56</v>
      </c>
    </row>
    <row r="380" spans="1:8" ht="16.5">
      <c r="A380" s="404" t="s">
        <v>244</v>
      </c>
      <c r="B380" s="85" t="s">
        <v>495</v>
      </c>
      <c r="C380" s="119">
        <f t="shared" si="9"/>
        <v>0</v>
      </c>
      <c r="D380" s="139"/>
      <c r="E380" s="140">
        <f>[1]mo!L178</f>
        <v>0</v>
      </c>
      <c r="F380" s="119">
        <f>H380</f>
        <v>0</v>
      </c>
      <c r="G380" s="139"/>
      <c r="H380" s="140">
        <f>[1]mo!M178</f>
        <v>0</v>
      </c>
    </row>
    <row r="381" spans="1:8" ht="16.5">
      <c r="A381" s="420" t="s">
        <v>250</v>
      </c>
      <c r="B381" s="85" t="s">
        <v>496</v>
      </c>
      <c r="C381" s="119">
        <f t="shared" si="9"/>
        <v>18600000</v>
      </c>
      <c r="D381" s="163">
        <v>18600000</v>
      </c>
      <c r="E381" s="102">
        <f>[1]mo!L180</f>
        <v>0</v>
      </c>
      <c r="F381" s="119">
        <f t="shared" ref="F381:F387" si="12">H381</f>
        <v>0</v>
      </c>
      <c r="G381" s="139"/>
      <c r="H381" s="102">
        <f>[1]mo!M180</f>
        <v>0</v>
      </c>
    </row>
    <row r="382" spans="1:8" ht="16.5">
      <c r="A382" s="408" t="s">
        <v>246</v>
      </c>
      <c r="B382" s="85" t="s">
        <v>497</v>
      </c>
      <c r="C382" s="119">
        <f t="shared" si="9"/>
        <v>672300</v>
      </c>
      <c r="D382" s="163"/>
      <c r="E382" s="102">
        <f>[1]mo!L179</f>
        <v>672300</v>
      </c>
      <c r="F382" s="119">
        <f t="shared" si="12"/>
        <v>0</v>
      </c>
      <c r="G382" s="192"/>
      <c r="H382" s="125">
        <f>[1]mo!M179</f>
        <v>0</v>
      </c>
    </row>
    <row r="383" spans="1:8" ht="16.5">
      <c r="A383" s="404" t="s">
        <v>252</v>
      </c>
      <c r="B383" s="85" t="s">
        <v>498</v>
      </c>
      <c r="C383" s="119">
        <f t="shared" si="9"/>
        <v>1510000</v>
      </c>
      <c r="D383" s="163"/>
      <c r="E383" s="102">
        <f>[1]mo!L181</f>
        <v>1510000</v>
      </c>
      <c r="F383" s="119">
        <f t="shared" si="12"/>
        <v>111623</v>
      </c>
      <c r="G383" s="192"/>
      <c r="H383" s="180">
        <f>[1]mo!M181</f>
        <v>111623</v>
      </c>
    </row>
    <row r="384" spans="1:8" ht="16.5">
      <c r="A384" s="377"/>
      <c r="B384" s="85" t="s">
        <v>499</v>
      </c>
      <c r="C384" s="119">
        <f t="shared" si="9"/>
        <v>485000</v>
      </c>
      <c r="D384" s="163"/>
      <c r="E384" s="102">
        <f>[1]mo!L187</f>
        <v>485000</v>
      </c>
      <c r="F384" s="119">
        <f t="shared" si="12"/>
        <v>375900.64</v>
      </c>
      <c r="G384" s="192"/>
      <c r="H384" s="180">
        <f>[1]mo!M187</f>
        <v>375900.64</v>
      </c>
    </row>
    <row r="385" spans="1:8" ht="16.5">
      <c r="A385" s="377" t="s">
        <v>255</v>
      </c>
      <c r="B385" s="85" t="s">
        <v>500</v>
      </c>
      <c r="C385" s="119">
        <f t="shared" si="9"/>
        <v>1860100</v>
      </c>
      <c r="D385" s="163"/>
      <c r="E385" s="102">
        <f>[1]mo!L183</f>
        <v>1860100</v>
      </c>
      <c r="F385" s="119">
        <f t="shared" si="12"/>
        <v>462665.46</v>
      </c>
      <c r="G385" s="192"/>
      <c r="H385" s="180">
        <f>[1]mo!M183</f>
        <v>462665.46</v>
      </c>
    </row>
    <row r="386" spans="1:8" ht="51.75">
      <c r="A386" s="377" t="s">
        <v>487</v>
      </c>
      <c r="B386" s="85" t="s">
        <v>501</v>
      </c>
      <c r="C386" s="227">
        <f t="shared" si="9"/>
        <v>0</v>
      </c>
      <c r="D386" s="163"/>
      <c r="E386" s="102">
        <f>[1]mo!L182</f>
        <v>0</v>
      </c>
      <c r="F386" s="191">
        <f t="shared" si="12"/>
        <v>0</v>
      </c>
      <c r="G386" s="192"/>
      <c r="H386" s="228">
        <f>[1]mo!M182</f>
        <v>0</v>
      </c>
    </row>
    <row r="387" spans="1:8" ht="16.5">
      <c r="A387" s="377" t="s">
        <v>255</v>
      </c>
      <c r="B387" s="85" t="s">
        <v>502</v>
      </c>
      <c r="C387" s="227">
        <f t="shared" si="9"/>
        <v>1810100</v>
      </c>
      <c r="D387" s="163"/>
      <c r="E387" s="102">
        <f>[1]mo!L185</f>
        <v>1810100</v>
      </c>
      <c r="F387" s="191">
        <f t="shared" si="12"/>
        <v>462665.46</v>
      </c>
      <c r="G387" s="192"/>
      <c r="H387" s="228">
        <f>[1]mo!M185</f>
        <v>462665.46</v>
      </c>
    </row>
    <row r="388" spans="1:8" ht="16.5">
      <c r="A388" s="377" t="s">
        <v>257</v>
      </c>
      <c r="B388" s="85" t="s">
        <v>503</v>
      </c>
      <c r="C388" s="37">
        <f t="shared" si="9"/>
        <v>0</v>
      </c>
      <c r="D388" s="144"/>
      <c r="E388" s="151">
        <f>[1]mo!L184</f>
        <v>0</v>
      </c>
      <c r="F388" s="37">
        <f t="shared" si="10"/>
        <v>0</v>
      </c>
      <c r="G388" s="90"/>
      <c r="H388" s="229">
        <f>[1]mo!M184</f>
        <v>0</v>
      </c>
    </row>
    <row r="389" spans="1:8" ht="27" thickBot="1">
      <c r="A389" s="402" t="s">
        <v>259</v>
      </c>
      <c r="B389" s="85" t="s">
        <v>504</v>
      </c>
      <c r="C389" s="76">
        <f>D389+E389</f>
        <v>50000</v>
      </c>
      <c r="D389" s="157"/>
      <c r="E389" s="148">
        <f>[1]mo!L186</f>
        <v>50000</v>
      </c>
      <c r="F389" s="76">
        <f>G389+H389</f>
        <v>0</v>
      </c>
      <c r="G389" s="224"/>
      <c r="H389" s="230">
        <f>[1]mo!M186</f>
        <v>0</v>
      </c>
    </row>
    <row r="390" spans="1:8" ht="17.25" thickBot="1">
      <c r="A390" s="428" t="s">
        <v>505</v>
      </c>
      <c r="B390" s="147" t="s">
        <v>506</v>
      </c>
      <c r="C390" s="97">
        <f>D390+E390</f>
        <v>10466200</v>
      </c>
      <c r="D390" s="98">
        <f>SUM(D392:D398)</f>
        <v>2232000</v>
      </c>
      <c r="E390" s="207">
        <f>SUM(E391:E400)</f>
        <v>8234200</v>
      </c>
      <c r="F390" s="97">
        <f t="shared" si="10"/>
        <v>2229074.56</v>
      </c>
      <c r="G390" s="98">
        <f>SUM(G392:G398)</f>
        <v>0</v>
      </c>
      <c r="H390" s="207">
        <f>SUM(H391:H400)</f>
        <v>2229074.56</v>
      </c>
    </row>
    <row r="391" spans="1:8" ht="16.5">
      <c r="A391" s="404" t="s">
        <v>244</v>
      </c>
      <c r="B391" s="85" t="s">
        <v>507</v>
      </c>
      <c r="C391" s="119">
        <f t="shared" si="9"/>
        <v>50000</v>
      </c>
      <c r="D391" s="87"/>
      <c r="E391" s="102">
        <f>[1]mo!L192</f>
        <v>50000</v>
      </c>
      <c r="F391" s="119">
        <f t="shared" si="10"/>
        <v>0</v>
      </c>
      <c r="G391" s="139"/>
      <c r="H391" s="102">
        <f>[1]mo!M192</f>
        <v>0</v>
      </c>
    </row>
    <row r="392" spans="1:8" ht="16.5">
      <c r="A392" s="402" t="s">
        <v>250</v>
      </c>
      <c r="B392" s="85" t="s">
        <v>508</v>
      </c>
      <c r="C392" s="191">
        <f t="shared" si="9"/>
        <v>2232000</v>
      </c>
      <c r="D392" s="163">
        <v>2232000</v>
      </c>
      <c r="E392" s="102">
        <f>[1]mo!L194</f>
        <v>0</v>
      </c>
      <c r="F392" s="191">
        <f t="shared" si="10"/>
        <v>0</v>
      </c>
      <c r="G392" s="87"/>
      <c r="H392" s="231">
        <f>[1]mo!M194</f>
        <v>0</v>
      </c>
    </row>
    <row r="393" spans="1:8" ht="16.5">
      <c r="A393" s="377" t="s">
        <v>252</v>
      </c>
      <c r="B393" s="85" t="s">
        <v>509</v>
      </c>
      <c r="C393" s="37">
        <f t="shared" si="9"/>
        <v>270000</v>
      </c>
      <c r="D393" s="144"/>
      <c r="E393" s="130">
        <f>[1]mo!L193</f>
        <v>270000</v>
      </c>
      <c r="F393" s="37">
        <f t="shared" si="10"/>
        <v>0</v>
      </c>
      <c r="G393" s="90"/>
      <c r="H393" s="130">
        <f>[1]mo!M193</f>
        <v>0</v>
      </c>
    </row>
    <row r="394" spans="1:8" ht="16.5">
      <c r="A394" s="377" t="s">
        <v>252</v>
      </c>
      <c r="B394" s="85" t="s">
        <v>510</v>
      </c>
      <c r="C394" s="76">
        <f t="shared" si="9"/>
        <v>50000</v>
      </c>
      <c r="D394" s="134"/>
      <c r="E394" s="107">
        <f>[1]mo!L195</f>
        <v>50000</v>
      </c>
      <c r="F394" s="191">
        <f t="shared" si="10"/>
        <v>0</v>
      </c>
      <c r="G394" s="134"/>
      <c r="H394" s="232">
        <f>[1]mo!M195</f>
        <v>0</v>
      </c>
    </row>
    <row r="395" spans="1:8" ht="51.75">
      <c r="A395" s="408" t="s">
        <v>487</v>
      </c>
      <c r="B395" s="89" t="s">
        <v>511</v>
      </c>
      <c r="C395" s="37">
        <f t="shared" si="9"/>
        <v>490000</v>
      </c>
      <c r="D395" s="90"/>
      <c r="E395" s="130">
        <f>[1]mo!L199</f>
        <v>490000</v>
      </c>
      <c r="F395" s="37">
        <f t="shared" si="10"/>
        <v>101953.4</v>
      </c>
      <c r="G395" s="90"/>
      <c r="H395" s="130">
        <f>[1]mo!M199</f>
        <v>101953.4</v>
      </c>
    </row>
    <row r="396" spans="1:8" ht="16.5">
      <c r="A396" s="377" t="s">
        <v>255</v>
      </c>
      <c r="B396" s="89" t="s">
        <v>512</v>
      </c>
      <c r="C396" s="37">
        <f>D396+E396</f>
        <v>0</v>
      </c>
      <c r="D396" s="90"/>
      <c r="E396" s="130"/>
      <c r="F396" s="37">
        <f>G396+H396</f>
        <v>0</v>
      </c>
      <c r="G396" s="90"/>
      <c r="H396" s="130"/>
    </row>
    <row r="397" spans="1:8" ht="16.5">
      <c r="A397" s="377" t="s">
        <v>255</v>
      </c>
      <c r="B397" s="89" t="s">
        <v>513</v>
      </c>
      <c r="C397" s="37">
        <f>D397+E397</f>
        <v>3587100</v>
      </c>
      <c r="D397" s="90"/>
      <c r="E397" s="130">
        <f>[1]mo!L196</f>
        <v>3587100</v>
      </c>
      <c r="F397" s="37">
        <f>G397+H397</f>
        <v>961734.48</v>
      </c>
      <c r="G397" s="90"/>
      <c r="H397" s="130">
        <f>[1]mo!M196</f>
        <v>961734.48</v>
      </c>
    </row>
    <row r="398" spans="1:8" ht="16.5">
      <c r="A398" s="377" t="s">
        <v>257</v>
      </c>
      <c r="B398" s="89" t="s">
        <v>514</v>
      </c>
      <c r="C398" s="37">
        <f t="shared" si="9"/>
        <v>2887100</v>
      </c>
      <c r="D398" s="90"/>
      <c r="E398" s="130">
        <f>[1]mo!L197</f>
        <v>2887100</v>
      </c>
      <c r="F398" s="37">
        <f>G398+H398</f>
        <v>819238.99</v>
      </c>
      <c r="G398" s="90"/>
      <c r="H398" s="130">
        <f>[1]mo!M197</f>
        <v>819238.99</v>
      </c>
    </row>
    <row r="399" spans="1:8" ht="26.25">
      <c r="A399" s="402" t="s">
        <v>259</v>
      </c>
      <c r="B399" s="89" t="s">
        <v>515</v>
      </c>
      <c r="C399" s="133">
        <f>E399+D399</f>
        <v>700000</v>
      </c>
      <c r="D399" s="92"/>
      <c r="E399" s="146">
        <f>[1]mo!L198</f>
        <v>700000</v>
      </c>
      <c r="F399" s="133">
        <f>H399+G399</f>
        <v>142495.49</v>
      </c>
      <c r="G399" s="92"/>
      <c r="H399" s="146">
        <f>[1]mo!M198</f>
        <v>142495.49</v>
      </c>
    </row>
    <row r="400" spans="1:8" ht="52.5" thickBot="1">
      <c r="A400" s="377" t="s">
        <v>487</v>
      </c>
      <c r="B400" s="94" t="s">
        <v>516</v>
      </c>
      <c r="C400" s="133">
        <f>E400+D400</f>
        <v>200000</v>
      </c>
      <c r="D400" s="92"/>
      <c r="E400" s="146">
        <f>[1]mo!L200</f>
        <v>200000</v>
      </c>
      <c r="F400" s="133">
        <f>H400+G400</f>
        <v>203652.2</v>
      </c>
      <c r="G400" s="92"/>
      <c r="H400" s="146">
        <f>[1]mo!M200</f>
        <v>203652.2</v>
      </c>
    </row>
    <row r="401" spans="1:8" ht="17.25" thickBot="1">
      <c r="A401" s="429" t="s">
        <v>517</v>
      </c>
      <c r="B401" s="461" t="s">
        <v>518</v>
      </c>
      <c r="C401" s="233">
        <f t="shared" si="9"/>
        <v>2588000</v>
      </c>
      <c r="D401" s="234">
        <f>SUM(D402:D410)</f>
        <v>0</v>
      </c>
      <c r="E401" s="234">
        <f>SUM(E402:E410)</f>
        <v>2588000</v>
      </c>
      <c r="F401" s="235">
        <f t="shared" si="10"/>
        <v>438475.49</v>
      </c>
      <c r="G401" s="234">
        <f>SUM(G402:G410)</f>
        <v>0</v>
      </c>
      <c r="H401" s="236">
        <f>SUM(H402:H410)</f>
        <v>438475.49</v>
      </c>
    </row>
    <row r="402" spans="1:8" ht="16.5">
      <c r="A402" s="427" t="s">
        <v>244</v>
      </c>
      <c r="B402" s="85" t="s">
        <v>519</v>
      </c>
      <c r="C402" s="119">
        <f t="shared" si="9"/>
        <v>115000</v>
      </c>
      <c r="D402" s="87"/>
      <c r="E402" s="102">
        <f>[1]mo!L204</f>
        <v>115000</v>
      </c>
      <c r="F402" s="119">
        <f t="shared" si="10"/>
        <v>0</v>
      </c>
      <c r="G402" s="87"/>
      <c r="H402" s="102">
        <f>[1]mo!M204</f>
        <v>0</v>
      </c>
    </row>
    <row r="403" spans="1:8" ht="16.5">
      <c r="A403" s="408" t="s">
        <v>246</v>
      </c>
      <c r="B403" s="85" t="s">
        <v>520</v>
      </c>
      <c r="C403" s="119">
        <f t="shared" si="9"/>
        <v>305000</v>
      </c>
      <c r="D403" s="87"/>
      <c r="E403" s="102">
        <f>[1]mo!L205</f>
        <v>305000</v>
      </c>
      <c r="F403" s="119">
        <f t="shared" si="10"/>
        <v>44390</v>
      </c>
      <c r="G403" s="87"/>
      <c r="H403" s="102">
        <f>[1]mo!M205</f>
        <v>44390</v>
      </c>
    </row>
    <row r="404" spans="1:8" ht="16.5">
      <c r="A404" s="408" t="s">
        <v>440</v>
      </c>
      <c r="B404" s="85" t="s">
        <v>521</v>
      </c>
      <c r="C404" s="119">
        <f t="shared" si="9"/>
        <v>10000</v>
      </c>
      <c r="D404" s="87"/>
      <c r="E404" s="102">
        <f>[1]mo!L206</f>
        <v>10000</v>
      </c>
      <c r="F404" s="119">
        <f t="shared" si="10"/>
        <v>0</v>
      </c>
      <c r="G404" s="87"/>
      <c r="H404" s="102">
        <f>[1]mo!M206</f>
        <v>0</v>
      </c>
    </row>
    <row r="405" spans="1:8" ht="16.5">
      <c r="A405" s="402" t="s">
        <v>250</v>
      </c>
      <c r="B405" s="85" t="s">
        <v>522</v>
      </c>
      <c r="C405" s="119">
        <f t="shared" si="9"/>
        <v>690000</v>
      </c>
      <c r="D405" s="87"/>
      <c r="E405" s="102">
        <f>[1]mo!L207</f>
        <v>690000</v>
      </c>
      <c r="F405" s="119">
        <f t="shared" si="10"/>
        <v>142495.49</v>
      </c>
      <c r="G405" s="87"/>
      <c r="H405" s="102">
        <f>[1]mo!M207</f>
        <v>142495.49</v>
      </c>
    </row>
    <row r="406" spans="1:8" ht="16.5">
      <c r="A406" s="377" t="s">
        <v>252</v>
      </c>
      <c r="B406" s="85" t="s">
        <v>523</v>
      </c>
      <c r="C406" s="37">
        <f>E406</f>
        <v>0</v>
      </c>
      <c r="D406" s="87"/>
      <c r="E406" s="102">
        <f>[1]mo!L208</f>
        <v>0</v>
      </c>
      <c r="F406" s="37"/>
      <c r="G406" s="87"/>
      <c r="H406" s="102">
        <f>[1]mo!M208</f>
        <v>0</v>
      </c>
    </row>
    <row r="407" spans="1:8" ht="16.5">
      <c r="A407" s="377" t="s">
        <v>257</v>
      </c>
      <c r="B407" s="85" t="s">
        <v>524</v>
      </c>
      <c r="C407" s="37">
        <f t="shared" si="9"/>
        <v>0</v>
      </c>
      <c r="D407" s="90"/>
      <c r="E407" s="130">
        <f>[1]mo!L209</f>
        <v>0</v>
      </c>
      <c r="F407" s="37">
        <f t="shared" si="10"/>
        <v>0</v>
      </c>
      <c r="G407" s="90"/>
      <c r="H407" s="130">
        <f>[1]mo!M209</f>
        <v>0</v>
      </c>
    </row>
    <row r="408" spans="1:8" ht="26.25">
      <c r="A408" s="402" t="s">
        <v>259</v>
      </c>
      <c r="B408" s="85" t="s">
        <v>525</v>
      </c>
      <c r="C408" s="37">
        <f>D408+E408</f>
        <v>734000</v>
      </c>
      <c r="D408" s="87"/>
      <c r="E408" s="102">
        <f>[1]mo!L210</f>
        <v>734000</v>
      </c>
      <c r="F408" s="37">
        <f t="shared" si="10"/>
        <v>251590</v>
      </c>
      <c r="G408" s="87"/>
      <c r="H408" s="102">
        <f>[1]mo!M210</f>
        <v>251590</v>
      </c>
    </row>
    <row r="409" spans="1:8" ht="51.75">
      <c r="A409" s="377" t="s">
        <v>487</v>
      </c>
      <c r="B409" s="85" t="s">
        <v>526</v>
      </c>
      <c r="C409" s="191">
        <f>D409+E409</f>
        <v>734000</v>
      </c>
      <c r="D409" s="87"/>
      <c r="E409" s="102">
        <f>[1]mo!L211</f>
        <v>734000</v>
      </c>
      <c r="F409" s="37"/>
      <c r="G409" s="87"/>
      <c r="H409" s="125"/>
    </row>
    <row r="410" spans="1:8" ht="52.5" thickBot="1">
      <c r="A410" s="409" t="s">
        <v>487</v>
      </c>
      <c r="B410" s="85" t="s">
        <v>527</v>
      </c>
      <c r="C410" s="119">
        <f>E410</f>
        <v>0</v>
      </c>
      <c r="D410" s="87"/>
      <c r="E410" s="102">
        <f>[1]mo!L212</f>
        <v>0</v>
      </c>
      <c r="F410" s="119">
        <f>H410</f>
        <v>0</v>
      </c>
      <c r="G410" s="87"/>
      <c r="H410" s="125">
        <f>[1]mo!M212</f>
        <v>0</v>
      </c>
    </row>
    <row r="411" spans="1:8" ht="27" thickBot="1">
      <c r="A411" s="426" t="s">
        <v>528</v>
      </c>
      <c r="B411" s="209" t="s">
        <v>529</v>
      </c>
      <c r="C411" s="112">
        <f>D411</f>
        <v>0</v>
      </c>
      <c r="D411" s="210">
        <f>D412</f>
        <v>0</v>
      </c>
      <c r="E411" s="207"/>
      <c r="F411" s="112">
        <f>G411</f>
        <v>0</v>
      </c>
      <c r="G411" s="210">
        <f>G412</f>
        <v>0</v>
      </c>
      <c r="H411" s="208"/>
    </row>
    <row r="412" spans="1:8" ht="39">
      <c r="A412" s="409" t="s">
        <v>530</v>
      </c>
      <c r="B412" s="85" t="s">
        <v>531</v>
      </c>
      <c r="C412" s="119">
        <f>D412</f>
        <v>0</v>
      </c>
      <c r="D412" s="87"/>
      <c r="E412" s="102"/>
      <c r="F412" s="119">
        <f>G412</f>
        <v>0</v>
      </c>
      <c r="G412" s="87"/>
      <c r="H412" s="102"/>
    </row>
    <row r="413" spans="1:8" ht="17.25" thickBot="1">
      <c r="A413" s="430" t="s">
        <v>532</v>
      </c>
      <c r="B413" s="237" t="s">
        <v>533</v>
      </c>
      <c r="C413" s="167">
        <f t="shared" si="9"/>
        <v>186209393.99999997</v>
      </c>
      <c r="D413" s="238">
        <f>D426+D453+D491+D482</f>
        <v>186209393.99999997</v>
      </c>
      <c r="E413" s="239">
        <f>E426+E453+E482+E491</f>
        <v>0</v>
      </c>
      <c r="F413" s="167">
        <f t="shared" si="10"/>
        <v>66764892.750000007</v>
      </c>
      <c r="G413" s="240">
        <f>SUM(G414:G425)</f>
        <v>66764892.750000007</v>
      </c>
      <c r="H413" s="239">
        <f>H426+H453+H482+H491</f>
        <v>0</v>
      </c>
    </row>
    <row r="414" spans="1:8" ht="16.5">
      <c r="A414" s="377" t="s">
        <v>236</v>
      </c>
      <c r="B414" s="89" t="s">
        <v>534</v>
      </c>
      <c r="C414" s="86">
        <f t="shared" si="9"/>
        <v>117001176.59999999</v>
      </c>
      <c r="D414" s="90">
        <f>D427+D454+D492+D495</f>
        <v>117001176.59999999</v>
      </c>
      <c r="E414" s="91">
        <f>E427+E454+E492+E495</f>
        <v>0</v>
      </c>
      <c r="F414" s="86">
        <f t="shared" si="10"/>
        <v>44354491.590000004</v>
      </c>
      <c r="G414" s="90">
        <f>G427+G454+G492+G495</f>
        <v>44354491.590000004</v>
      </c>
      <c r="H414" s="91">
        <f>H427+H454+H492+H495</f>
        <v>0</v>
      </c>
    </row>
    <row r="415" spans="1:8" ht="16.5">
      <c r="A415" s="377" t="s">
        <v>238</v>
      </c>
      <c r="B415" s="89" t="s">
        <v>535</v>
      </c>
      <c r="C415" s="37">
        <f t="shared" si="9"/>
        <v>1628086.63</v>
      </c>
      <c r="D415" s="90">
        <f>D435+D462+D502</f>
        <v>1628086.63</v>
      </c>
      <c r="E415" s="91">
        <f>E429+E456+E494+E497</f>
        <v>0</v>
      </c>
      <c r="F415" s="37">
        <f t="shared" si="10"/>
        <v>1355192.63</v>
      </c>
      <c r="G415" s="90">
        <f>G435+G462+G502</f>
        <v>1355192.63</v>
      </c>
      <c r="H415" s="91">
        <f>H429+H456+H494+H497</f>
        <v>0</v>
      </c>
    </row>
    <row r="416" spans="1:8" ht="16.5">
      <c r="A416" s="377" t="s">
        <v>240</v>
      </c>
      <c r="B416" s="89" t="s">
        <v>536</v>
      </c>
      <c r="C416" s="37">
        <f t="shared" si="9"/>
        <v>35547730</v>
      </c>
      <c r="D416" s="90">
        <f>D428+D455+D493+D496</f>
        <v>35547730</v>
      </c>
      <c r="E416" s="91">
        <f>E428+E455+E493+E496</f>
        <v>0</v>
      </c>
      <c r="F416" s="37">
        <f t="shared" si="10"/>
        <v>12935164.25</v>
      </c>
      <c r="G416" s="90">
        <f>G428+G455+G493+G496</f>
        <v>12935164.25</v>
      </c>
      <c r="H416" s="91">
        <f>H428+H455+H493+H496</f>
        <v>0</v>
      </c>
    </row>
    <row r="417" spans="1:8" ht="16.5">
      <c r="A417" s="377" t="s">
        <v>242</v>
      </c>
      <c r="B417" s="431" t="s">
        <v>537</v>
      </c>
      <c r="C417" s="37">
        <f t="shared" si="9"/>
        <v>777106.12</v>
      </c>
      <c r="D417" s="90">
        <f>D438+D465+D471+D484+D505</f>
        <v>777106.12</v>
      </c>
      <c r="E417" s="91">
        <f>E438+E465+E471+E484+E505</f>
        <v>0</v>
      </c>
      <c r="F417" s="37">
        <f t="shared" si="10"/>
        <v>365287.67000000004</v>
      </c>
      <c r="G417" s="90">
        <f>G438+G465+G471+G484+G505</f>
        <v>365287.67000000004</v>
      </c>
      <c r="H417" s="91">
        <f>H438+H465+H471+H484+H505</f>
        <v>0</v>
      </c>
    </row>
    <row r="418" spans="1:8" ht="16.5">
      <c r="A418" s="377" t="s">
        <v>244</v>
      </c>
      <c r="B418" s="89" t="s">
        <v>538</v>
      </c>
      <c r="C418" s="37">
        <f t="shared" si="9"/>
        <v>472959.6</v>
      </c>
      <c r="D418" s="90">
        <f>D444+D472+D485+D510+D503+D463</f>
        <v>472959.6</v>
      </c>
      <c r="E418" s="91">
        <f>E444+E472+E485+E510</f>
        <v>0</v>
      </c>
      <c r="F418" s="37">
        <f t="shared" si="10"/>
        <v>267630</v>
      </c>
      <c r="G418" s="90">
        <f>G444+G472+G485+G510+G503+G463</f>
        <v>267630</v>
      </c>
      <c r="H418" s="91">
        <f>H444+H472+H485+H510</f>
        <v>0</v>
      </c>
    </row>
    <row r="419" spans="1:8" ht="16.5">
      <c r="A419" s="377" t="s">
        <v>246</v>
      </c>
      <c r="B419" s="89" t="s">
        <v>539</v>
      </c>
      <c r="C419" s="37">
        <f t="shared" si="9"/>
        <v>4691372.17</v>
      </c>
      <c r="D419" s="90">
        <f>D445+D473+D511</f>
        <v>4691372.17</v>
      </c>
      <c r="E419" s="91">
        <f>E445+E473+E511</f>
        <v>0</v>
      </c>
      <c r="F419" s="37">
        <f t="shared" si="10"/>
        <v>4070249.5000000005</v>
      </c>
      <c r="G419" s="90">
        <f>G445+G473+G511</f>
        <v>4070249.5000000005</v>
      </c>
      <c r="H419" s="91">
        <f>H445+H473+H511</f>
        <v>0</v>
      </c>
    </row>
    <row r="420" spans="1:8" ht="16.5">
      <c r="A420" s="377" t="s">
        <v>440</v>
      </c>
      <c r="B420" s="89" t="s">
        <v>540</v>
      </c>
      <c r="C420" s="37">
        <f t="shared" si="9"/>
        <v>0</v>
      </c>
      <c r="D420" s="90"/>
      <c r="E420" s="91"/>
      <c r="F420" s="37">
        <f t="shared" si="10"/>
        <v>72000</v>
      </c>
      <c r="G420" s="90">
        <f>G474</f>
        <v>72000</v>
      </c>
      <c r="H420" s="91"/>
    </row>
    <row r="421" spans="1:8" ht="16.5">
      <c r="A421" s="377" t="s">
        <v>250</v>
      </c>
      <c r="B421" s="89" t="s">
        <v>541</v>
      </c>
      <c r="C421" s="37">
        <f t="shared" si="9"/>
        <v>389026.86</v>
      </c>
      <c r="D421" s="90">
        <f>D439+D446+D470+D466+D506+D512+D475+D486+D440</f>
        <v>389026.86</v>
      </c>
      <c r="E421" s="91">
        <f>E439+E446+E470+E466+E506+E512</f>
        <v>0</v>
      </c>
      <c r="F421" s="37">
        <f t="shared" si="10"/>
        <v>103845.01000000001</v>
      </c>
      <c r="G421" s="90">
        <f>G439+G446+G470+G466+G506+G512+G475+G486+G440</f>
        <v>103845.01000000001</v>
      </c>
      <c r="H421" s="91">
        <f>H439+H446+H470+H466+H506+H512</f>
        <v>0</v>
      </c>
    </row>
    <row r="422" spans="1:8" ht="16.5">
      <c r="A422" s="377" t="s">
        <v>252</v>
      </c>
      <c r="B422" s="89" t="s">
        <v>542</v>
      </c>
      <c r="C422" s="37">
        <f t="shared" si="9"/>
        <v>1542053.5700000003</v>
      </c>
      <c r="D422" s="90">
        <f>D441+D447+D467+D476+D487+D507+D513+D437+D464+D504</f>
        <v>1542053.5700000003</v>
      </c>
      <c r="E422" s="91">
        <f>E441+E447+E467+E476+E487+E507+E513</f>
        <v>0</v>
      </c>
      <c r="F422" s="37">
        <f t="shared" si="10"/>
        <v>478440.56999999995</v>
      </c>
      <c r="G422" s="90">
        <f>G441+G447+G467+G476+G487+G507+G513+G437+G464+G504</f>
        <v>478440.56999999995</v>
      </c>
      <c r="H422" s="91">
        <f>H441+H447+H467+H476+H487+H507+H513</f>
        <v>0</v>
      </c>
    </row>
    <row r="423" spans="1:8" ht="16.5">
      <c r="A423" s="377" t="s">
        <v>255</v>
      </c>
      <c r="B423" s="89" t="s">
        <v>543</v>
      </c>
      <c r="C423" s="37">
        <f t="shared" si="9"/>
        <v>690323.75000000012</v>
      </c>
      <c r="D423" s="90">
        <f>D448+D451+D452+D477+D480+D481+D488+D514+D517+D518</f>
        <v>690323.75000000012</v>
      </c>
      <c r="E423" s="91">
        <f>E448+E451+E452+E477+E480+E481+E488+E514+E517+E518</f>
        <v>0</v>
      </c>
      <c r="F423" s="37">
        <f t="shared" si="10"/>
        <v>250028.95</v>
      </c>
      <c r="G423" s="90">
        <f>G448+G451+G452+G477+G480+G481+G488+G514+G517+G518</f>
        <v>250028.95</v>
      </c>
      <c r="H423" s="91">
        <f>H448+H451+H452+H477+H480+H481+H488+H514+H517+H518</f>
        <v>0</v>
      </c>
    </row>
    <row r="424" spans="1:8" ht="16.5">
      <c r="A424" s="377" t="s">
        <v>257</v>
      </c>
      <c r="B424" s="89" t="s">
        <v>544</v>
      </c>
      <c r="C424" s="37">
        <f t="shared" si="9"/>
        <v>1946096.79</v>
      </c>
      <c r="D424" s="90">
        <f>D442+D449+D468+D478++D489+D508+D515</f>
        <v>1946096.79</v>
      </c>
      <c r="E424" s="91">
        <f>E442+E449+E468+E478++E489+E508+E515</f>
        <v>0</v>
      </c>
      <c r="F424" s="37">
        <f t="shared" si="10"/>
        <v>129642.12</v>
      </c>
      <c r="G424" s="90">
        <f>G442+G449+G468+G478++G489+G508+G515</f>
        <v>129642.12</v>
      </c>
      <c r="H424" s="91">
        <f>H442+H449+H468+H478++H489+H508+H515</f>
        <v>0</v>
      </c>
    </row>
    <row r="425" spans="1:8" ht="27" thickBot="1">
      <c r="A425" s="402" t="s">
        <v>259</v>
      </c>
      <c r="B425" s="94" t="s">
        <v>545</v>
      </c>
      <c r="C425" s="95">
        <f t="shared" si="9"/>
        <v>21451461.91</v>
      </c>
      <c r="D425" s="92">
        <f>D443+D450+D469+D479+D490+D509+D516</f>
        <v>21451461.91</v>
      </c>
      <c r="E425" s="93">
        <f>E443+E450+E469+E479+E490+E509+E516</f>
        <v>0</v>
      </c>
      <c r="F425" s="95">
        <f t="shared" si="10"/>
        <v>2382920.46</v>
      </c>
      <c r="G425" s="92">
        <f>G443+G450+G469+G479+G490+G509+G516</f>
        <v>2382920.46</v>
      </c>
      <c r="H425" s="93">
        <f>H443+H450+H469+H479+H490+H509+H516</f>
        <v>0</v>
      </c>
    </row>
    <row r="426" spans="1:8" ht="17.25" thickBot="1">
      <c r="A426" s="415" t="s">
        <v>546</v>
      </c>
      <c r="B426" s="96" t="s">
        <v>547</v>
      </c>
      <c r="C426" s="97">
        <f t="shared" si="9"/>
        <v>41848113.79999999</v>
      </c>
      <c r="D426" s="98">
        <f>D427+D428+D429+D438+D439+D440+D441+D442+D443+D444+D445+D446+D447+D448+D449+D450+D451+D452</f>
        <v>41848113.79999999</v>
      </c>
      <c r="E426" s="99"/>
      <c r="F426" s="97">
        <f t="shared" si="10"/>
        <v>15056384.200000001</v>
      </c>
      <c r="G426" s="98">
        <f>G427+G428+G429+G438+G439+G440+G441+G442+G443+G444+G445+G446+G447+G448+G449+G450+G451+G452</f>
        <v>15056384.200000001</v>
      </c>
      <c r="H426" s="154"/>
    </row>
    <row r="427" spans="1:8" ht="16.5">
      <c r="A427" s="404" t="s">
        <v>236</v>
      </c>
      <c r="B427" s="259" t="s">
        <v>548</v>
      </c>
      <c r="C427" s="86">
        <f t="shared" si="9"/>
        <v>24121800</v>
      </c>
      <c r="D427" s="185">
        <v>24121800</v>
      </c>
      <c r="E427" s="140"/>
      <c r="F427" s="86">
        <f t="shared" si="10"/>
        <v>8829891.5800000001</v>
      </c>
      <c r="G427" s="141">
        <v>8829891.5800000001</v>
      </c>
      <c r="H427" s="231"/>
    </row>
    <row r="428" spans="1:8" ht="16.5">
      <c r="A428" s="377" t="s">
        <v>240</v>
      </c>
      <c r="B428" s="259" t="s">
        <v>549</v>
      </c>
      <c r="C428" s="37">
        <f t="shared" si="9"/>
        <v>7284500</v>
      </c>
      <c r="D428" s="190">
        <v>7284500</v>
      </c>
      <c r="E428" s="151"/>
      <c r="F428" s="37">
        <f t="shared" si="10"/>
        <v>3083630.3</v>
      </c>
      <c r="G428" s="143">
        <v>3083630.3</v>
      </c>
      <c r="H428" s="161"/>
    </row>
    <row r="429" spans="1:8" ht="16.5">
      <c r="A429" s="377" t="s">
        <v>238</v>
      </c>
      <c r="B429" s="259" t="s">
        <v>550</v>
      </c>
      <c r="C429" s="37">
        <f t="shared" si="9"/>
        <v>495457</v>
      </c>
      <c r="D429" s="190">
        <f>D435+D436+D437</f>
        <v>495457</v>
      </c>
      <c r="E429" s="151"/>
      <c r="F429" s="37">
        <f t="shared" si="10"/>
        <v>468697</v>
      </c>
      <c r="G429" s="190">
        <f>G435+G436+G437</f>
        <v>468697</v>
      </c>
      <c r="H429" s="161"/>
    </row>
    <row r="430" spans="1:8" ht="16.5">
      <c r="A430" s="377"/>
      <c r="B430" s="259" t="s">
        <v>551</v>
      </c>
      <c r="C430" s="37"/>
      <c r="D430" s="190">
        <f>D438+D439+D441+D442+D443</f>
        <v>115197.87</v>
      </c>
      <c r="E430" s="151"/>
      <c r="F430" s="37"/>
      <c r="G430" s="190">
        <f>G438+G439+G441+G442+G443</f>
        <v>50337.229999999996</v>
      </c>
      <c r="H430" s="161"/>
    </row>
    <row r="431" spans="1:8" ht="16.5">
      <c r="A431" s="377"/>
      <c r="B431" s="259" t="s">
        <v>552</v>
      </c>
      <c r="C431" s="37"/>
      <c r="D431" s="190">
        <f>D440</f>
        <v>0</v>
      </c>
      <c r="E431" s="151"/>
      <c r="F431" s="37"/>
      <c r="G431" s="190">
        <f>G440</f>
        <v>0</v>
      </c>
      <c r="H431" s="161"/>
    </row>
    <row r="432" spans="1:8" ht="16.5">
      <c r="A432" s="377"/>
      <c r="B432" s="259" t="s">
        <v>553</v>
      </c>
      <c r="C432" s="37"/>
      <c r="D432" s="190">
        <f>D444+D445+D446+D447+D448+D449+D450</f>
        <v>9726512.4299999997</v>
      </c>
      <c r="E432" s="151"/>
      <c r="F432" s="37"/>
      <c r="G432" s="190">
        <f>G444+G445+G446+G447+G448+G449+G450</f>
        <v>2593263.29</v>
      </c>
      <c r="H432" s="161"/>
    </row>
    <row r="433" spans="1:8" ht="16.5">
      <c r="A433" s="377"/>
      <c r="B433" s="259" t="s">
        <v>554</v>
      </c>
      <c r="C433" s="37"/>
      <c r="D433" s="190">
        <f>D451</f>
        <v>49730.46</v>
      </c>
      <c r="E433" s="151"/>
      <c r="F433" s="37"/>
      <c r="G433" s="190">
        <f>G451</f>
        <v>0</v>
      </c>
      <c r="H433" s="161"/>
    </row>
    <row r="434" spans="1:8" ht="16.5">
      <c r="A434" s="377"/>
      <c r="B434" s="259" t="s">
        <v>555</v>
      </c>
      <c r="C434" s="37"/>
      <c r="D434" s="190">
        <f>D452</f>
        <v>54916.04</v>
      </c>
      <c r="E434" s="151"/>
      <c r="F434" s="37"/>
      <c r="G434" s="190">
        <f>G452</f>
        <v>30564.799999999999</v>
      </c>
      <c r="H434" s="161"/>
    </row>
    <row r="435" spans="1:8" ht="16.5">
      <c r="A435" s="377" t="s">
        <v>238</v>
      </c>
      <c r="B435" s="259" t="s">
        <v>550</v>
      </c>
      <c r="C435" s="37">
        <f t="shared" si="9"/>
        <v>495457</v>
      </c>
      <c r="D435" s="144">
        <v>495457</v>
      </c>
      <c r="E435" s="151"/>
      <c r="F435" s="37">
        <f t="shared" si="10"/>
        <v>468697</v>
      </c>
      <c r="G435" s="190">
        <v>468697</v>
      </c>
      <c r="H435" s="161"/>
    </row>
    <row r="436" spans="1:8" ht="16.5">
      <c r="A436" s="377" t="s">
        <v>244</v>
      </c>
      <c r="B436" s="259" t="s">
        <v>874</v>
      </c>
      <c r="C436" s="37">
        <f t="shared" si="9"/>
        <v>0</v>
      </c>
      <c r="D436" s="190"/>
      <c r="E436" s="151"/>
      <c r="F436" s="37">
        <f t="shared" si="10"/>
        <v>0</v>
      </c>
      <c r="G436" s="190"/>
      <c r="H436" s="161"/>
    </row>
    <row r="437" spans="1:8" ht="16.5">
      <c r="A437" s="377" t="s">
        <v>252</v>
      </c>
      <c r="B437" s="259" t="s">
        <v>875</v>
      </c>
      <c r="C437" s="37">
        <f t="shared" si="9"/>
        <v>0</v>
      </c>
      <c r="D437" s="190"/>
      <c r="E437" s="151"/>
      <c r="F437" s="37">
        <f t="shared" si="10"/>
        <v>0</v>
      </c>
      <c r="G437" s="190"/>
      <c r="H437" s="161"/>
    </row>
    <row r="438" spans="1:8" ht="16.5">
      <c r="A438" s="377" t="s">
        <v>242</v>
      </c>
      <c r="B438" s="85" t="s">
        <v>556</v>
      </c>
      <c r="C438" s="37">
        <f t="shared" si="9"/>
        <v>81006.080000000002</v>
      </c>
      <c r="D438" s="144">
        <v>81006.080000000002</v>
      </c>
      <c r="E438" s="130"/>
      <c r="F438" s="37">
        <f t="shared" si="10"/>
        <v>38152.89</v>
      </c>
      <c r="G438" s="105">
        <v>38152.89</v>
      </c>
      <c r="H438" s="161"/>
    </row>
    <row r="439" spans="1:8" ht="16.5">
      <c r="A439" s="377" t="s">
        <v>250</v>
      </c>
      <c r="B439" s="85" t="s">
        <v>557</v>
      </c>
      <c r="C439" s="37">
        <f t="shared" si="9"/>
        <v>2469.79</v>
      </c>
      <c r="D439" s="144">
        <v>2469.79</v>
      </c>
      <c r="E439" s="130"/>
      <c r="F439" s="37">
        <f t="shared" si="10"/>
        <v>0</v>
      </c>
      <c r="G439" s="105"/>
      <c r="H439" s="161"/>
    </row>
    <row r="440" spans="1:8" ht="16.5">
      <c r="A440" s="377" t="s">
        <v>250</v>
      </c>
      <c r="B440" s="85" t="s">
        <v>558</v>
      </c>
      <c r="C440" s="37">
        <f t="shared" si="9"/>
        <v>0</v>
      </c>
      <c r="D440" s="144">
        <v>0</v>
      </c>
      <c r="E440" s="130"/>
      <c r="F440" s="37">
        <f t="shared" si="10"/>
        <v>0</v>
      </c>
      <c r="G440" s="105"/>
      <c r="H440" s="161"/>
    </row>
    <row r="441" spans="1:8" ht="16.5">
      <c r="A441" s="377" t="s">
        <v>252</v>
      </c>
      <c r="B441" s="85" t="s">
        <v>559</v>
      </c>
      <c r="C441" s="37">
        <f t="shared" si="9"/>
        <v>13010.42</v>
      </c>
      <c r="D441" s="144">
        <v>13010.42</v>
      </c>
      <c r="E441" s="130"/>
      <c r="F441" s="37">
        <f t="shared" si="10"/>
        <v>12184.34</v>
      </c>
      <c r="G441" s="105">
        <v>12184.34</v>
      </c>
      <c r="H441" s="161"/>
    </row>
    <row r="442" spans="1:8" ht="16.5">
      <c r="A442" s="377" t="s">
        <v>257</v>
      </c>
      <c r="B442" s="85" t="s">
        <v>560</v>
      </c>
      <c r="C442" s="37">
        <f t="shared" si="9"/>
        <v>0</v>
      </c>
      <c r="D442" s="144">
        <v>0</v>
      </c>
      <c r="E442" s="130"/>
      <c r="F442" s="37">
        <f t="shared" si="10"/>
        <v>0</v>
      </c>
      <c r="G442" s="105"/>
      <c r="H442" s="161"/>
    </row>
    <row r="443" spans="1:8" ht="26.25">
      <c r="A443" s="402" t="s">
        <v>259</v>
      </c>
      <c r="B443" s="85" t="s">
        <v>561</v>
      </c>
      <c r="C443" s="37">
        <f t="shared" si="9"/>
        <v>18711.580000000002</v>
      </c>
      <c r="D443" s="144">
        <v>18711.580000000002</v>
      </c>
      <c r="E443" s="130"/>
      <c r="F443" s="37">
        <f t="shared" si="10"/>
        <v>0</v>
      </c>
      <c r="G443" s="105"/>
      <c r="H443" s="161"/>
    </row>
    <row r="444" spans="1:8" ht="16.5">
      <c r="A444" s="377" t="s">
        <v>244</v>
      </c>
      <c r="B444" s="85" t="s">
        <v>562</v>
      </c>
      <c r="C444" s="37">
        <f t="shared" si="9"/>
        <v>62450</v>
      </c>
      <c r="D444" s="144">
        <v>62450</v>
      </c>
      <c r="E444" s="130"/>
      <c r="F444" s="37">
        <f t="shared" si="10"/>
        <v>30180</v>
      </c>
      <c r="G444" s="105">
        <v>30180</v>
      </c>
      <c r="H444" s="161"/>
    </row>
    <row r="445" spans="1:8" ht="16.5">
      <c r="A445" s="377" t="s">
        <v>246</v>
      </c>
      <c r="B445" s="85" t="s">
        <v>563</v>
      </c>
      <c r="C445" s="37">
        <f t="shared" si="9"/>
        <v>902503.56</v>
      </c>
      <c r="D445" s="144">
        <v>902503.56</v>
      </c>
      <c r="E445" s="130"/>
      <c r="F445" s="37">
        <f t="shared" si="10"/>
        <v>830871.6</v>
      </c>
      <c r="G445" s="105">
        <v>830871.6</v>
      </c>
      <c r="H445" s="161"/>
    </row>
    <row r="446" spans="1:8" ht="16.5">
      <c r="A446" s="377" t="s">
        <v>250</v>
      </c>
      <c r="B446" s="85" t="s">
        <v>564</v>
      </c>
      <c r="C446" s="37">
        <f t="shared" si="9"/>
        <v>105511.56</v>
      </c>
      <c r="D446" s="144">
        <v>105511.56</v>
      </c>
      <c r="E446" s="130"/>
      <c r="F446" s="37">
        <f t="shared" si="10"/>
        <v>33893.4</v>
      </c>
      <c r="G446" s="105">
        <v>33893.4</v>
      </c>
      <c r="H446" s="161"/>
    </row>
    <row r="447" spans="1:8" ht="16.5">
      <c r="A447" s="377" t="s">
        <v>252</v>
      </c>
      <c r="B447" s="85" t="s">
        <v>565</v>
      </c>
      <c r="C447" s="37">
        <f t="shared" si="9"/>
        <v>423862.13</v>
      </c>
      <c r="D447" s="144">
        <v>423862.13</v>
      </c>
      <c r="E447" s="130"/>
      <c r="F447" s="37">
        <f t="shared" si="10"/>
        <v>156856.4</v>
      </c>
      <c r="G447" s="105">
        <v>156856.4</v>
      </c>
      <c r="H447" s="161"/>
    </row>
    <row r="448" spans="1:8" ht="16.5">
      <c r="A448" s="377" t="s">
        <v>255</v>
      </c>
      <c r="B448" s="85" t="s">
        <v>566</v>
      </c>
      <c r="C448" s="37">
        <f t="shared" si="9"/>
        <v>4048</v>
      </c>
      <c r="D448" s="144">
        <v>4048</v>
      </c>
      <c r="E448" s="130"/>
      <c r="F448" s="37">
        <f t="shared" si="10"/>
        <v>0</v>
      </c>
      <c r="G448" s="105"/>
      <c r="H448" s="161"/>
    </row>
    <row r="449" spans="1:8" ht="16.5">
      <c r="A449" s="377" t="s">
        <v>257</v>
      </c>
      <c r="B449" s="85" t="s">
        <v>567</v>
      </c>
      <c r="C449" s="37">
        <f t="shared" si="9"/>
        <v>134330</v>
      </c>
      <c r="D449" s="144">
        <v>134330</v>
      </c>
      <c r="E449" s="130"/>
      <c r="F449" s="37">
        <f t="shared" si="10"/>
        <v>16813.34</v>
      </c>
      <c r="G449" s="105">
        <v>16813.34</v>
      </c>
      <c r="H449" s="161"/>
    </row>
    <row r="450" spans="1:8" ht="26.25">
      <c r="A450" s="402" t="s">
        <v>259</v>
      </c>
      <c r="B450" s="85" t="s">
        <v>568</v>
      </c>
      <c r="C450" s="37">
        <f t="shared" si="9"/>
        <v>8093807.1799999997</v>
      </c>
      <c r="D450" s="144">
        <v>8093807.1799999997</v>
      </c>
      <c r="E450" s="130"/>
      <c r="F450" s="37">
        <f t="shared" si="10"/>
        <v>1524648.55</v>
      </c>
      <c r="G450" s="105">
        <v>1524648.55</v>
      </c>
      <c r="H450" s="161"/>
    </row>
    <row r="451" spans="1:8" ht="16.5">
      <c r="A451" s="377" t="s">
        <v>255</v>
      </c>
      <c r="B451" s="85" t="s">
        <v>569</v>
      </c>
      <c r="C451" s="37">
        <f t="shared" si="9"/>
        <v>49730.46</v>
      </c>
      <c r="D451" s="144">
        <v>49730.46</v>
      </c>
      <c r="E451" s="130"/>
      <c r="F451" s="37">
        <f t="shared" si="10"/>
        <v>0</v>
      </c>
      <c r="G451" s="105"/>
      <c r="H451" s="161"/>
    </row>
    <row r="452" spans="1:8" ht="17.25" thickBot="1">
      <c r="A452" s="377" t="s">
        <v>255</v>
      </c>
      <c r="B452" s="85" t="s">
        <v>570</v>
      </c>
      <c r="C452" s="95">
        <f t="shared" si="9"/>
        <v>54916.04</v>
      </c>
      <c r="D452" s="92">
        <v>54916.04</v>
      </c>
      <c r="E452" s="146"/>
      <c r="F452" s="95">
        <f t="shared" si="10"/>
        <v>30564.799999999999</v>
      </c>
      <c r="G452" s="108">
        <v>30564.799999999999</v>
      </c>
      <c r="H452" s="162"/>
    </row>
    <row r="453" spans="1:8" ht="17.25" thickBot="1">
      <c r="A453" s="412" t="s">
        <v>571</v>
      </c>
      <c r="B453" s="96" t="s">
        <v>572</v>
      </c>
      <c r="C453" s="97">
        <f t="shared" si="9"/>
        <v>129492933.59999999</v>
      </c>
      <c r="D453" s="98">
        <f>D454+D455+D456+D465+D466+D467+D468+D469+D471+D472+D473+D475+D476+D477+D478+D479+D480+D481+D470+D474</f>
        <v>129492933.59999999</v>
      </c>
      <c r="E453" s="99"/>
      <c r="F453" s="97">
        <f t="shared" si="10"/>
        <v>45186897.100000001</v>
      </c>
      <c r="G453" s="98">
        <f>G454+G455+G456+G465+G466+G467+G468+G469+G471+G472+G473+G475+G476+G477+G478+G479+G480+G481+G474</f>
        <v>45186897.100000001</v>
      </c>
      <c r="H453" s="154"/>
    </row>
    <row r="454" spans="1:8" ht="16.5">
      <c r="A454" s="404" t="s">
        <v>236</v>
      </c>
      <c r="B454" s="259" t="s">
        <v>573</v>
      </c>
      <c r="C454" s="37">
        <f t="shared" si="9"/>
        <v>83171270</v>
      </c>
      <c r="D454" s="139">
        <v>83171270</v>
      </c>
      <c r="E454" s="140"/>
      <c r="F454" s="86">
        <f t="shared" si="10"/>
        <v>30946593.690000001</v>
      </c>
      <c r="G454" s="141">
        <v>30946593.690000001</v>
      </c>
      <c r="H454" s="159"/>
    </row>
    <row r="455" spans="1:8" ht="16.5">
      <c r="A455" s="377" t="s">
        <v>240</v>
      </c>
      <c r="B455" s="259" t="s">
        <v>574</v>
      </c>
      <c r="C455" s="37">
        <f t="shared" si="9"/>
        <v>25303630</v>
      </c>
      <c r="D455" s="142">
        <v>25303630</v>
      </c>
      <c r="E455" s="151"/>
      <c r="F455" s="37">
        <f t="shared" si="10"/>
        <v>8489598.0199999996</v>
      </c>
      <c r="G455" s="143">
        <v>8489598.0199999996</v>
      </c>
      <c r="H455" s="160"/>
    </row>
    <row r="456" spans="1:8" ht="16.5">
      <c r="A456" s="377" t="s">
        <v>238</v>
      </c>
      <c r="B456" s="259" t="s">
        <v>575</v>
      </c>
      <c r="C456" s="37"/>
      <c r="D456" s="190">
        <f>D462+D463+D464</f>
        <v>1159879.6299999999</v>
      </c>
      <c r="E456" s="151"/>
      <c r="F456" s="37"/>
      <c r="G456" s="190">
        <f>G462+G463+G464</f>
        <v>937690.63</v>
      </c>
      <c r="H456" s="160"/>
    </row>
    <row r="457" spans="1:8" ht="16.5">
      <c r="A457" s="377"/>
      <c r="B457" s="259" t="s">
        <v>576</v>
      </c>
      <c r="C457" s="37"/>
      <c r="D457" s="190">
        <f>D465+D466+D467+D468+D469</f>
        <v>806540.3600000001</v>
      </c>
      <c r="E457" s="151"/>
      <c r="F457" s="37"/>
      <c r="G457" s="190">
        <f>G465+G466+G467+G468+G469</f>
        <v>256180.36</v>
      </c>
      <c r="H457" s="160"/>
    </row>
    <row r="458" spans="1:8" ht="16.5">
      <c r="A458" s="377"/>
      <c r="B458" s="259" t="s">
        <v>577</v>
      </c>
      <c r="C458" s="37"/>
      <c r="D458" s="190">
        <f>D470</f>
        <v>0</v>
      </c>
      <c r="E458" s="151"/>
      <c r="F458" s="37"/>
      <c r="G458" s="190">
        <f>G470</f>
        <v>0</v>
      </c>
      <c r="H458" s="160"/>
    </row>
    <row r="459" spans="1:8" ht="16.5">
      <c r="A459" s="377"/>
      <c r="B459" s="259" t="s">
        <v>578</v>
      </c>
      <c r="C459" s="37"/>
      <c r="D459" s="190">
        <f>D471+D472+D473+D475+D476+D477+D478+D479+D474</f>
        <v>18662602.550000001</v>
      </c>
      <c r="E459" s="151"/>
      <c r="F459" s="37"/>
      <c r="G459" s="190">
        <f>G471+G472+G473+G475+G476+G477+G478+G479+G474</f>
        <v>4417393.5699999994</v>
      </c>
      <c r="H459" s="160"/>
    </row>
    <row r="460" spans="1:8" ht="16.5">
      <c r="A460" s="377"/>
      <c r="B460" s="259" t="s">
        <v>579</v>
      </c>
      <c r="C460" s="37"/>
      <c r="D460" s="190">
        <f>D480</f>
        <v>189073.91</v>
      </c>
      <c r="E460" s="151"/>
      <c r="F460" s="37"/>
      <c r="G460" s="190">
        <f>G480</f>
        <v>0</v>
      </c>
      <c r="H460" s="160"/>
    </row>
    <row r="461" spans="1:8" ht="16.5">
      <c r="A461" s="377"/>
      <c r="B461" s="259" t="s">
        <v>580</v>
      </c>
      <c r="C461" s="37"/>
      <c r="D461" s="190">
        <f>D481</f>
        <v>199937.15</v>
      </c>
      <c r="E461" s="151"/>
      <c r="F461" s="37"/>
      <c r="G461" s="190">
        <f>G481</f>
        <v>139440.82999999999</v>
      </c>
      <c r="H461" s="160"/>
    </row>
    <row r="462" spans="1:8" ht="16.5">
      <c r="A462" s="377" t="s">
        <v>238</v>
      </c>
      <c r="B462" s="259" t="s">
        <v>575</v>
      </c>
      <c r="C462" s="37">
        <f t="shared" si="9"/>
        <v>1032629.63</v>
      </c>
      <c r="D462" s="190">
        <v>1032629.63</v>
      </c>
      <c r="E462" s="151"/>
      <c r="F462" s="37">
        <f t="shared" si="10"/>
        <v>828975.63</v>
      </c>
      <c r="G462" s="190">
        <v>828975.63</v>
      </c>
      <c r="H462" s="160"/>
    </row>
    <row r="463" spans="1:8" ht="16.5">
      <c r="A463" s="377" t="s">
        <v>244</v>
      </c>
      <c r="B463" s="259" t="s">
        <v>876</v>
      </c>
      <c r="C463" s="37">
        <f t="shared" si="9"/>
        <v>122250</v>
      </c>
      <c r="D463" s="190">
        <v>122250</v>
      </c>
      <c r="E463" s="151"/>
      <c r="F463" s="37">
        <f t="shared" si="10"/>
        <v>104900</v>
      </c>
      <c r="G463" s="190">
        <v>104900</v>
      </c>
      <c r="H463" s="160"/>
    </row>
    <row r="464" spans="1:8" ht="16.5">
      <c r="A464" s="377" t="s">
        <v>252</v>
      </c>
      <c r="B464" s="259" t="s">
        <v>877</v>
      </c>
      <c r="C464" s="37">
        <f t="shared" si="9"/>
        <v>5000</v>
      </c>
      <c r="D464" s="190">
        <v>5000</v>
      </c>
      <c r="E464" s="151"/>
      <c r="F464" s="37">
        <f t="shared" si="10"/>
        <v>3815</v>
      </c>
      <c r="G464" s="190">
        <v>3815</v>
      </c>
      <c r="H464" s="160"/>
    </row>
    <row r="465" spans="1:8" ht="16.5">
      <c r="A465" s="377" t="s">
        <v>242</v>
      </c>
      <c r="B465" s="85" t="s">
        <v>581</v>
      </c>
      <c r="C465" s="37">
        <f t="shared" si="9"/>
        <v>530100.04</v>
      </c>
      <c r="D465" s="90">
        <v>530100.04</v>
      </c>
      <c r="E465" s="130"/>
      <c r="F465" s="37">
        <f t="shared" si="10"/>
        <v>186837.89</v>
      </c>
      <c r="G465" s="105">
        <v>186837.89</v>
      </c>
      <c r="H465" s="161"/>
    </row>
    <row r="466" spans="1:8" ht="16.5">
      <c r="A466" s="377" t="s">
        <v>250</v>
      </c>
      <c r="B466" s="85" t="s">
        <v>582</v>
      </c>
      <c r="C466" s="37">
        <f t="shared" si="9"/>
        <v>13340</v>
      </c>
      <c r="D466" s="90">
        <v>13340</v>
      </c>
      <c r="E466" s="130"/>
      <c r="F466" s="37">
        <f t="shared" si="10"/>
        <v>0</v>
      </c>
      <c r="G466" s="105"/>
      <c r="H466" s="161"/>
    </row>
    <row r="467" spans="1:8" ht="16.5">
      <c r="A467" s="377" t="s">
        <v>252</v>
      </c>
      <c r="B467" s="85" t="s">
        <v>583</v>
      </c>
      <c r="C467" s="37">
        <f t="shared" si="9"/>
        <v>149200.54999999999</v>
      </c>
      <c r="D467" s="90">
        <v>149200.54999999999</v>
      </c>
      <c r="E467" s="130"/>
      <c r="F467" s="37">
        <f t="shared" si="10"/>
        <v>50760.55</v>
      </c>
      <c r="G467" s="105">
        <v>50760.55</v>
      </c>
      <c r="H467" s="161"/>
    </row>
    <row r="468" spans="1:8" ht="16.5">
      <c r="A468" s="377" t="s">
        <v>257</v>
      </c>
      <c r="B468" s="85" t="s">
        <v>584</v>
      </c>
      <c r="C468" s="37">
        <f t="shared" si="9"/>
        <v>55739.77</v>
      </c>
      <c r="D468" s="90">
        <v>55739.77</v>
      </c>
      <c r="E468" s="130"/>
      <c r="F468" s="37">
        <f t="shared" si="10"/>
        <v>0</v>
      </c>
      <c r="G468" s="105"/>
      <c r="H468" s="161"/>
    </row>
    <row r="469" spans="1:8" ht="26.25">
      <c r="A469" s="402" t="s">
        <v>259</v>
      </c>
      <c r="B469" s="85" t="s">
        <v>585</v>
      </c>
      <c r="C469" s="37">
        <f t="shared" si="9"/>
        <v>58160</v>
      </c>
      <c r="D469" s="90">
        <v>58160</v>
      </c>
      <c r="E469" s="130"/>
      <c r="F469" s="37">
        <f t="shared" si="10"/>
        <v>18581.919999999998</v>
      </c>
      <c r="G469" s="105">
        <v>18581.919999999998</v>
      </c>
      <c r="H469" s="161"/>
    </row>
    <row r="470" spans="1:8" ht="16.5">
      <c r="A470" s="377" t="s">
        <v>250</v>
      </c>
      <c r="B470" s="85" t="s">
        <v>586</v>
      </c>
      <c r="C470" s="37">
        <f t="shared" si="9"/>
        <v>0</v>
      </c>
      <c r="D470" s="144">
        <v>0</v>
      </c>
      <c r="E470" s="130"/>
      <c r="F470" s="37">
        <f t="shared" si="10"/>
        <v>0</v>
      </c>
      <c r="G470" s="105"/>
      <c r="H470" s="161"/>
    </row>
    <row r="471" spans="1:8" ht="16.5">
      <c r="A471" s="377" t="s">
        <v>255</v>
      </c>
      <c r="B471" s="85" t="s">
        <v>587</v>
      </c>
      <c r="C471" s="37">
        <f t="shared" si="9"/>
        <v>1000</v>
      </c>
      <c r="D471" s="90">
        <v>1000</v>
      </c>
      <c r="E471" s="130"/>
      <c r="F471" s="37">
        <f t="shared" si="10"/>
        <v>824.51</v>
      </c>
      <c r="G471" s="105">
        <v>824.51</v>
      </c>
      <c r="H471" s="161"/>
    </row>
    <row r="472" spans="1:8" ht="16.5">
      <c r="A472" s="377" t="s">
        <v>244</v>
      </c>
      <c r="B472" s="85" t="s">
        <v>588</v>
      </c>
      <c r="C472" s="37">
        <f t="shared" si="9"/>
        <v>158719.6</v>
      </c>
      <c r="D472" s="90">
        <v>158719.6</v>
      </c>
      <c r="E472" s="130"/>
      <c r="F472" s="37">
        <f t="shared" si="10"/>
        <v>100050</v>
      </c>
      <c r="G472" s="105">
        <v>100050</v>
      </c>
      <c r="H472" s="161"/>
    </row>
    <row r="473" spans="1:8" ht="16.5">
      <c r="A473" s="377" t="s">
        <v>246</v>
      </c>
      <c r="B473" s="85" t="s">
        <v>589</v>
      </c>
      <c r="C473" s="37">
        <f t="shared" si="9"/>
        <v>3538868.61</v>
      </c>
      <c r="D473" s="90">
        <v>3538868.61</v>
      </c>
      <c r="E473" s="130"/>
      <c r="F473" s="37">
        <f t="shared" si="10"/>
        <v>3099767.24</v>
      </c>
      <c r="G473" s="105">
        <v>3099767.24</v>
      </c>
      <c r="H473" s="161"/>
    </row>
    <row r="474" spans="1:8" ht="16.5">
      <c r="A474" s="377" t="s">
        <v>440</v>
      </c>
      <c r="B474" s="85" t="s">
        <v>590</v>
      </c>
      <c r="C474" s="37">
        <f t="shared" si="9"/>
        <v>72000</v>
      </c>
      <c r="D474" s="90">
        <v>72000</v>
      </c>
      <c r="E474" s="130"/>
      <c r="F474" s="37">
        <f t="shared" si="10"/>
        <v>72000</v>
      </c>
      <c r="G474" s="105">
        <v>72000</v>
      </c>
      <c r="H474" s="161"/>
    </row>
    <row r="475" spans="1:8" ht="16.5">
      <c r="A475" s="377" t="s">
        <v>250</v>
      </c>
      <c r="B475" s="85" t="s">
        <v>591</v>
      </c>
      <c r="C475" s="37">
        <f t="shared" si="9"/>
        <v>254531.38</v>
      </c>
      <c r="D475" s="90">
        <v>254531.38</v>
      </c>
      <c r="E475" s="130"/>
      <c r="F475" s="37">
        <f t="shared" si="10"/>
        <v>69951.61</v>
      </c>
      <c r="G475" s="105">
        <v>69951.61</v>
      </c>
      <c r="H475" s="161"/>
    </row>
    <row r="476" spans="1:8" ht="16.5">
      <c r="A476" s="377" t="s">
        <v>252</v>
      </c>
      <c r="B476" s="85" t="s">
        <v>592</v>
      </c>
      <c r="C476" s="37">
        <f t="shared" si="9"/>
        <v>805365.79</v>
      </c>
      <c r="D476" s="90">
        <v>805365.79</v>
      </c>
      <c r="E476" s="130"/>
      <c r="F476" s="37">
        <f t="shared" si="10"/>
        <v>149634.44</v>
      </c>
      <c r="G476" s="105">
        <v>149634.44</v>
      </c>
      <c r="H476" s="161"/>
    </row>
    <row r="477" spans="1:8" ht="16.5">
      <c r="A477" s="377" t="s">
        <v>255</v>
      </c>
      <c r="B477" s="85" t="s">
        <v>593</v>
      </c>
      <c r="C477" s="37">
        <f t="shared" si="9"/>
        <v>40307</v>
      </c>
      <c r="D477" s="90">
        <v>40307</v>
      </c>
      <c r="E477" s="130"/>
      <c r="F477" s="37">
        <f t="shared" si="10"/>
        <v>12160</v>
      </c>
      <c r="G477" s="105">
        <v>12160</v>
      </c>
      <c r="H477" s="161"/>
    </row>
    <row r="478" spans="1:8" ht="16.5">
      <c r="A478" s="377" t="s">
        <v>257</v>
      </c>
      <c r="B478" s="85" t="s">
        <v>594</v>
      </c>
      <c r="C478" s="37">
        <f t="shared" si="9"/>
        <v>1718527.02</v>
      </c>
      <c r="D478" s="90">
        <v>1718527.02</v>
      </c>
      <c r="E478" s="130"/>
      <c r="F478" s="37">
        <f t="shared" si="10"/>
        <v>112828.78</v>
      </c>
      <c r="G478" s="105">
        <v>112828.78</v>
      </c>
      <c r="H478" s="161"/>
    </row>
    <row r="479" spans="1:8" ht="26.25">
      <c r="A479" s="402" t="s">
        <v>259</v>
      </c>
      <c r="B479" s="85" t="s">
        <v>595</v>
      </c>
      <c r="C479" s="37">
        <f t="shared" si="9"/>
        <v>12073283.15</v>
      </c>
      <c r="D479" s="90">
        <v>12073283.15</v>
      </c>
      <c r="E479" s="130"/>
      <c r="F479" s="37">
        <f t="shared" si="10"/>
        <v>800176.99</v>
      </c>
      <c r="G479" s="105">
        <v>800176.99</v>
      </c>
      <c r="H479" s="161"/>
    </row>
    <row r="480" spans="1:8" ht="16.5">
      <c r="A480" s="377" t="s">
        <v>255</v>
      </c>
      <c r="B480" s="85" t="s">
        <v>596</v>
      </c>
      <c r="C480" s="37">
        <f t="shared" si="9"/>
        <v>189073.91</v>
      </c>
      <c r="D480" s="90">
        <v>189073.91</v>
      </c>
      <c r="E480" s="130"/>
      <c r="F480" s="37">
        <f t="shared" si="10"/>
        <v>0</v>
      </c>
      <c r="G480" s="105"/>
      <c r="H480" s="161"/>
    </row>
    <row r="481" spans="1:8" ht="17.25" thickBot="1">
      <c r="A481" s="377" t="s">
        <v>255</v>
      </c>
      <c r="B481" s="85" t="s">
        <v>597</v>
      </c>
      <c r="C481" s="76">
        <f t="shared" si="9"/>
        <v>199937.15</v>
      </c>
      <c r="D481" s="92">
        <v>199937.15</v>
      </c>
      <c r="E481" s="146"/>
      <c r="F481" s="76">
        <f t="shared" si="10"/>
        <v>139440.82999999999</v>
      </c>
      <c r="G481" s="241">
        <v>139440.82999999999</v>
      </c>
      <c r="H481" s="162"/>
    </row>
    <row r="482" spans="1:8" ht="32.25" thickBot="1">
      <c r="A482" s="432" t="s">
        <v>598</v>
      </c>
      <c r="B482" s="96" t="s">
        <v>599</v>
      </c>
      <c r="C482" s="97">
        <f t="shared" si="9"/>
        <v>513300</v>
      </c>
      <c r="D482" s="98">
        <f>D484+D485+D486+D487+D488+D489+D490</f>
        <v>513300</v>
      </c>
      <c r="E482" s="99"/>
      <c r="F482" s="97">
        <f t="shared" si="10"/>
        <v>37975</v>
      </c>
      <c r="G482" s="226">
        <f>G484+G485+G486+G487+G488+G489+G490</f>
        <v>37975</v>
      </c>
      <c r="H482" s="242"/>
    </row>
    <row r="483" spans="1:8" ht="16.5">
      <c r="A483" s="433"/>
      <c r="B483" s="259" t="s">
        <v>600</v>
      </c>
      <c r="C483" s="119"/>
      <c r="D483" s="139">
        <f>D484+D485+D486+D487+D488+D489+D490</f>
        <v>513300</v>
      </c>
      <c r="E483" s="140"/>
      <c r="F483" s="119"/>
      <c r="G483" s="139">
        <f>G484+G485+G486+G487+G488+G489+G490</f>
        <v>37975</v>
      </c>
      <c r="H483" s="140"/>
    </row>
    <row r="484" spans="1:8" ht="16.5">
      <c r="A484" s="377" t="s">
        <v>242</v>
      </c>
      <c r="B484" s="85" t="s">
        <v>601</v>
      </c>
      <c r="C484" s="119">
        <f>D484</f>
        <v>0</v>
      </c>
      <c r="D484" s="87"/>
      <c r="E484" s="140"/>
      <c r="F484" s="191">
        <f>G484</f>
        <v>0</v>
      </c>
      <c r="G484" s="103"/>
      <c r="H484" s="243"/>
    </row>
    <row r="485" spans="1:8" ht="16.5">
      <c r="A485" s="404" t="s">
        <v>244</v>
      </c>
      <c r="B485" s="85" t="s">
        <v>602</v>
      </c>
      <c r="C485" s="119">
        <f>D485</f>
        <v>50000</v>
      </c>
      <c r="D485" s="87">
        <v>50000</v>
      </c>
      <c r="E485" s="140"/>
      <c r="F485" s="191">
        <f>G485</f>
        <v>0</v>
      </c>
      <c r="G485" s="103"/>
      <c r="H485" s="243"/>
    </row>
    <row r="486" spans="1:8" ht="16.5">
      <c r="A486" s="377" t="s">
        <v>250</v>
      </c>
      <c r="B486" s="85" t="s">
        <v>603</v>
      </c>
      <c r="C486" s="119">
        <f>D486</f>
        <v>0</v>
      </c>
      <c r="D486" s="87"/>
      <c r="E486" s="140"/>
      <c r="F486" s="191">
        <f>G486</f>
        <v>0</v>
      </c>
      <c r="G486" s="103"/>
      <c r="H486" s="243"/>
    </row>
    <row r="487" spans="1:8" ht="16.5">
      <c r="A487" s="377" t="s">
        <v>252</v>
      </c>
      <c r="B487" s="85" t="s">
        <v>604</v>
      </c>
      <c r="C487" s="119">
        <f>D487</f>
        <v>0</v>
      </c>
      <c r="D487" s="163"/>
      <c r="E487" s="140"/>
      <c r="F487" s="119">
        <f>G487</f>
        <v>0</v>
      </c>
      <c r="G487" s="103"/>
      <c r="H487" s="243"/>
    </row>
    <row r="488" spans="1:8" ht="16.5">
      <c r="A488" s="377" t="s">
        <v>255</v>
      </c>
      <c r="B488" s="85" t="s">
        <v>605</v>
      </c>
      <c r="C488" s="37">
        <f>D488</f>
        <v>38000</v>
      </c>
      <c r="D488" s="144">
        <v>38000</v>
      </c>
      <c r="E488" s="151"/>
      <c r="F488" s="37">
        <f>G488</f>
        <v>37975</v>
      </c>
      <c r="G488" s="105">
        <v>37975</v>
      </c>
      <c r="H488" s="151"/>
    </row>
    <row r="489" spans="1:8" ht="16.5">
      <c r="A489" s="377" t="s">
        <v>257</v>
      </c>
      <c r="B489" s="85" t="s">
        <v>606</v>
      </c>
      <c r="C489" s="37">
        <f t="shared" si="9"/>
        <v>10500</v>
      </c>
      <c r="D489" s="90">
        <v>10500</v>
      </c>
      <c r="E489" s="130"/>
      <c r="F489" s="37">
        <f t="shared" si="10"/>
        <v>0</v>
      </c>
      <c r="G489" s="105"/>
      <c r="H489" s="130"/>
    </row>
    <row r="490" spans="1:8" ht="27" thickBot="1">
      <c r="A490" s="402" t="s">
        <v>259</v>
      </c>
      <c r="B490" s="156" t="s">
        <v>607</v>
      </c>
      <c r="C490" s="123">
        <f>D490</f>
        <v>414800</v>
      </c>
      <c r="D490" s="92">
        <v>414800</v>
      </c>
      <c r="E490" s="146"/>
      <c r="F490" s="133">
        <f>G490</f>
        <v>0</v>
      </c>
      <c r="G490" s="108"/>
      <c r="H490" s="244"/>
    </row>
    <row r="491" spans="1:8" ht="32.25" thickBot="1">
      <c r="A491" s="432" t="s">
        <v>608</v>
      </c>
      <c r="B491" s="96" t="s">
        <v>609</v>
      </c>
      <c r="C491" s="97">
        <f t="shared" si="9"/>
        <v>14355046.6</v>
      </c>
      <c r="D491" s="98">
        <f>D492+D493+D494++D495+D496+D505+D506+D507+D508+D509+D510+D511+D512+D513+D514+D515+D516+D517+D518</f>
        <v>14355046.6</v>
      </c>
      <c r="E491" s="99"/>
      <c r="F491" s="97">
        <f t="shared" si="10"/>
        <v>6483636.4500000002</v>
      </c>
      <c r="G491" s="98">
        <f>G492+G493+G494++G495+G496+G505+G506+G507+G508+G509+G510+G511+G512+G513+G514+G515+G516+G517+G518</f>
        <v>6483636.4500000002</v>
      </c>
      <c r="H491" s="154"/>
    </row>
    <row r="492" spans="1:8" ht="16.5">
      <c r="A492" s="404" t="s">
        <v>236</v>
      </c>
      <c r="B492" s="259" t="s">
        <v>610</v>
      </c>
      <c r="C492" s="86">
        <f t="shared" si="9"/>
        <v>9708106.5999999996</v>
      </c>
      <c r="D492" s="139">
        <v>9708106.5999999996</v>
      </c>
      <c r="E492" s="140"/>
      <c r="F492" s="86">
        <f t="shared" si="10"/>
        <v>4578006.32</v>
      </c>
      <c r="G492" s="141">
        <v>4578006.32</v>
      </c>
      <c r="H492" s="159"/>
    </row>
    <row r="493" spans="1:8" ht="16.5">
      <c r="A493" s="377" t="s">
        <v>240</v>
      </c>
      <c r="B493" s="259" t="s">
        <v>611</v>
      </c>
      <c r="C493" s="37">
        <f t="shared" si="9"/>
        <v>2959600</v>
      </c>
      <c r="D493" s="142">
        <v>2959600</v>
      </c>
      <c r="E493" s="151"/>
      <c r="F493" s="37">
        <f t="shared" si="10"/>
        <v>1361935.93</v>
      </c>
      <c r="G493" s="143">
        <v>1361935.93</v>
      </c>
      <c r="H493" s="160"/>
    </row>
    <row r="494" spans="1:8" ht="16.5">
      <c r="A494" s="377" t="s">
        <v>238</v>
      </c>
      <c r="B494" s="259" t="s">
        <v>612</v>
      </c>
      <c r="C494" s="37">
        <f t="shared" si="9"/>
        <v>168440</v>
      </c>
      <c r="D494" s="142">
        <f>D502+D503+D504</f>
        <v>168440</v>
      </c>
      <c r="E494" s="151"/>
      <c r="F494" s="37">
        <f t="shared" si="10"/>
        <v>108420</v>
      </c>
      <c r="G494" s="143">
        <f>G502+G503+G504</f>
        <v>108420</v>
      </c>
      <c r="H494" s="160"/>
    </row>
    <row r="495" spans="1:8" ht="16.5">
      <c r="A495" s="404" t="s">
        <v>236</v>
      </c>
      <c r="B495" s="259" t="s">
        <v>613</v>
      </c>
      <c r="C495" s="37">
        <f t="shared" si="9"/>
        <v>0</v>
      </c>
      <c r="D495" s="142"/>
      <c r="E495" s="151"/>
      <c r="F495" s="37">
        <f t="shared" si="10"/>
        <v>0</v>
      </c>
      <c r="G495" s="143"/>
      <c r="H495" s="160"/>
    </row>
    <row r="496" spans="1:8" ht="16.5">
      <c r="A496" s="377" t="s">
        <v>240</v>
      </c>
      <c r="B496" s="259" t="s">
        <v>614</v>
      </c>
      <c r="C496" s="37">
        <f t="shared" si="9"/>
        <v>0</v>
      </c>
      <c r="D496" s="142"/>
      <c r="E496" s="151"/>
      <c r="F496" s="37">
        <f t="shared" si="10"/>
        <v>0</v>
      </c>
      <c r="G496" s="143"/>
      <c r="H496" s="160"/>
    </row>
    <row r="497" spans="1:8" ht="16.5">
      <c r="A497" s="377" t="s">
        <v>238</v>
      </c>
      <c r="B497" s="259" t="s">
        <v>615</v>
      </c>
      <c r="C497" s="37">
        <f t="shared" si="9"/>
        <v>0</v>
      </c>
      <c r="D497" s="190"/>
      <c r="E497" s="151"/>
      <c r="F497" s="37">
        <f t="shared" si="10"/>
        <v>0</v>
      </c>
      <c r="G497" s="143"/>
      <c r="H497" s="160"/>
    </row>
    <row r="498" spans="1:8" ht="16.5">
      <c r="A498" s="377"/>
      <c r="B498" s="259" t="s">
        <v>616</v>
      </c>
      <c r="C498" s="37">
        <f t="shared" si="9"/>
        <v>267625.87</v>
      </c>
      <c r="D498" s="190">
        <f>D505+D506+D507+D508+D509</f>
        <v>267625.87</v>
      </c>
      <c r="E498" s="151"/>
      <c r="F498" s="37">
        <f t="shared" si="10"/>
        <v>204243.81</v>
      </c>
      <c r="G498" s="190">
        <f>G505+G506+G507+G508+G509</f>
        <v>204243.81</v>
      </c>
      <c r="H498" s="160"/>
    </row>
    <row r="499" spans="1:8" ht="16.5">
      <c r="A499" s="377"/>
      <c r="B499" s="259" t="s">
        <v>617</v>
      </c>
      <c r="C499" s="37">
        <f t="shared" ref="C499:C620" si="13">D499+E499</f>
        <v>1187062.94</v>
      </c>
      <c r="D499" s="190">
        <f>D510+D511+D512+D513+D514+D515+D516</f>
        <v>1187062.94</v>
      </c>
      <c r="E499" s="151"/>
      <c r="F499" s="37">
        <f t="shared" si="10"/>
        <v>223734.57</v>
      </c>
      <c r="G499" s="190">
        <f>G510+G511+G512+G513+G514+G515+G516</f>
        <v>223734.57</v>
      </c>
      <c r="H499" s="160"/>
    </row>
    <row r="500" spans="1:8" ht="16.5">
      <c r="A500" s="377"/>
      <c r="B500" s="259" t="s">
        <v>618</v>
      </c>
      <c r="C500" s="37">
        <f t="shared" si="13"/>
        <v>53597.760000000002</v>
      </c>
      <c r="D500" s="190">
        <f>D517</f>
        <v>53597.760000000002</v>
      </c>
      <c r="E500" s="151"/>
      <c r="F500" s="37">
        <f t="shared" si="10"/>
        <v>0</v>
      </c>
      <c r="G500" s="190">
        <f>G517</f>
        <v>0</v>
      </c>
      <c r="H500" s="160"/>
    </row>
    <row r="501" spans="1:8" ht="16.5">
      <c r="A501" s="377"/>
      <c r="B501" s="259" t="s">
        <v>619</v>
      </c>
      <c r="C501" s="37">
        <f t="shared" si="13"/>
        <v>10613.43</v>
      </c>
      <c r="D501" s="190">
        <f>D518</f>
        <v>10613.43</v>
      </c>
      <c r="E501" s="151"/>
      <c r="F501" s="37">
        <f t="shared" si="10"/>
        <v>7295.82</v>
      </c>
      <c r="G501" s="190">
        <f>G518</f>
        <v>7295.82</v>
      </c>
      <c r="H501" s="160"/>
    </row>
    <row r="502" spans="1:8" ht="16.5">
      <c r="A502" s="377" t="s">
        <v>238</v>
      </c>
      <c r="B502" s="259" t="s">
        <v>612</v>
      </c>
      <c r="C502" s="37">
        <f t="shared" si="13"/>
        <v>100000</v>
      </c>
      <c r="D502" s="144">
        <v>100000</v>
      </c>
      <c r="E502" s="151"/>
      <c r="F502" s="37">
        <f t="shared" si="10"/>
        <v>57520</v>
      </c>
      <c r="G502" s="144">
        <v>57520</v>
      </c>
      <c r="H502" s="160"/>
    </row>
    <row r="503" spans="1:8" ht="16.5">
      <c r="A503" s="377" t="s">
        <v>244</v>
      </c>
      <c r="B503" s="259" t="s">
        <v>878</v>
      </c>
      <c r="C503" s="37">
        <f t="shared" si="13"/>
        <v>33040</v>
      </c>
      <c r="D503" s="144">
        <v>33040</v>
      </c>
      <c r="E503" s="130"/>
      <c r="F503" s="434">
        <f t="shared" si="10"/>
        <v>30500</v>
      </c>
      <c r="G503" s="144">
        <v>30500</v>
      </c>
      <c r="H503" s="160"/>
    </row>
    <row r="504" spans="1:8" ht="16.5">
      <c r="A504" s="377" t="s">
        <v>252</v>
      </c>
      <c r="B504" s="259" t="s">
        <v>879</v>
      </c>
      <c r="C504" s="37">
        <f t="shared" si="13"/>
        <v>35400</v>
      </c>
      <c r="D504" s="144">
        <v>35400</v>
      </c>
      <c r="E504" s="130"/>
      <c r="F504" s="434">
        <f t="shared" si="10"/>
        <v>20400</v>
      </c>
      <c r="G504" s="144">
        <v>20400</v>
      </c>
      <c r="H504" s="160"/>
    </row>
    <row r="505" spans="1:8" ht="16.5">
      <c r="A505" s="377" t="s">
        <v>242</v>
      </c>
      <c r="B505" s="85" t="s">
        <v>620</v>
      </c>
      <c r="C505" s="37">
        <f t="shared" si="13"/>
        <v>165000</v>
      </c>
      <c r="D505" s="90">
        <v>165000</v>
      </c>
      <c r="E505" s="130"/>
      <c r="F505" s="37">
        <f t="shared" si="10"/>
        <v>139472.38</v>
      </c>
      <c r="G505" s="105">
        <v>139472.38</v>
      </c>
      <c r="H505" s="161"/>
    </row>
    <row r="506" spans="1:8" ht="16.5">
      <c r="A506" s="377" t="s">
        <v>250</v>
      </c>
      <c r="B506" s="85" t="s">
        <v>621</v>
      </c>
      <c r="C506" s="37">
        <f t="shared" si="13"/>
        <v>5000</v>
      </c>
      <c r="D506" s="90">
        <v>5000</v>
      </c>
      <c r="E506" s="130"/>
      <c r="F506" s="37">
        <f t="shared" si="10"/>
        <v>0</v>
      </c>
      <c r="G506" s="105"/>
      <c r="H506" s="161"/>
    </row>
    <row r="507" spans="1:8" ht="16.5">
      <c r="A507" s="377" t="s">
        <v>252</v>
      </c>
      <c r="B507" s="85" t="s">
        <v>622</v>
      </c>
      <c r="C507" s="37">
        <f t="shared" si="13"/>
        <v>59825.87</v>
      </c>
      <c r="D507" s="90">
        <v>59825.87</v>
      </c>
      <c r="E507" s="130"/>
      <c r="F507" s="37">
        <f t="shared" si="10"/>
        <v>58351.43</v>
      </c>
      <c r="G507" s="105">
        <v>58351.43</v>
      </c>
      <c r="H507" s="161"/>
    </row>
    <row r="508" spans="1:8" ht="16.5">
      <c r="A508" s="377" t="s">
        <v>257</v>
      </c>
      <c r="B508" s="85" t="s">
        <v>623</v>
      </c>
      <c r="C508" s="37">
        <f t="shared" si="13"/>
        <v>27000</v>
      </c>
      <c r="D508" s="90">
        <v>27000</v>
      </c>
      <c r="E508" s="130"/>
      <c r="F508" s="37">
        <f t="shared" si="10"/>
        <v>0</v>
      </c>
      <c r="G508" s="105"/>
      <c r="H508" s="161"/>
    </row>
    <row r="509" spans="1:8" ht="26.25">
      <c r="A509" s="402" t="s">
        <v>259</v>
      </c>
      <c r="B509" s="85" t="s">
        <v>624</v>
      </c>
      <c r="C509" s="37">
        <f t="shared" si="13"/>
        <v>10800</v>
      </c>
      <c r="D509" s="90">
        <v>10800</v>
      </c>
      <c r="E509" s="130"/>
      <c r="F509" s="37">
        <f t="shared" si="10"/>
        <v>6420</v>
      </c>
      <c r="G509" s="105">
        <v>6420</v>
      </c>
      <c r="H509" s="161"/>
    </row>
    <row r="510" spans="1:8" ht="16.5">
      <c r="A510" s="377" t="s">
        <v>244</v>
      </c>
      <c r="B510" s="85" t="s">
        <v>625</v>
      </c>
      <c r="C510" s="37">
        <f t="shared" si="13"/>
        <v>46500</v>
      </c>
      <c r="D510" s="90">
        <v>46500</v>
      </c>
      <c r="E510" s="130"/>
      <c r="F510" s="37">
        <f t="shared" si="10"/>
        <v>2000</v>
      </c>
      <c r="G510" s="105">
        <v>2000</v>
      </c>
      <c r="H510" s="161"/>
    </row>
    <row r="511" spans="1:8" ht="16.5">
      <c r="A511" s="377" t="s">
        <v>246</v>
      </c>
      <c r="B511" s="85" t="s">
        <v>626</v>
      </c>
      <c r="C511" s="37">
        <f t="shared" si="13"/>
        <v>250000</v>
      </c>
      <c r="D511" s="90">
        <v>250000</v>
      </c>
      <c r="E511" s="130"/>
      <c r="F511" s="37">
        <f t="shared" ref="F511:F632" si="14">G511+H511</f>
        <v>139610.66</v>
      </c>
      <c r="G511" s="105">
        <v>139610.66</v>
      </c>
      <c r="H511" s="161"/>
    </row>
    <row r="512" spans="1:8" ht="16.5">
      <c r="A512" s="377" t="s">
        <v>250</v>
      </c>
      <c r="B512" s="85" t="s">
        <v>627</v>
      </c>
      <c r="C512" s="37">
        <f t="shared" si="13"/>
        <v>8174.13</v>
      </c>
      <c r="D512" s="90">
        <v>8174.13</v>
      </c>
      <c r="E512" s="130"/>
      <c r="F512" s="37">
        <f t="shared" si="14"/>
        <v>0</v>
      </c>
      <c r="G512" s="105"/>
      <c r="H512" s="161"/>
    </row>
    <row r="513" spans="1:8" ht="16.5">
      <c r="A513" s="377" t="s">
        <v>252</v>
      </c>
      <c r="B513" s="85" t="s">
        <v>628</v>
      </c>
      <c r="C513" s="37">
        <f t="shared" si="13"/>
        <v>50388.81</v>
      </c>
      <c r="D513" s="90">
        <v>50388.81</v>
      </c>
      <c r="E513" s="130"/>
      <c r="F513" s="37">
        <f t="shared" si="14"/>
        <v>26438.41</v>
      </c>
      <c r="G513" s="105">
        <v>26438.41</v>
      </c>
      <c r="H513" s="161"/>
    </row>
    <row r="514" spans="1:8" ht="16.5">
      <c r="A514" s="377" t="s">
        <v>255</v>
      </c>
      <c r="B514" s="85" t="s">
        <v>629</v>
      </c>
      <c r="C514" s="37">
        <f t="shared" si="13"/>
        <v>50100</v>
      </c>
      <c r="D514" s="90">
        <v>50100</v>
      </c>
      <c r="E514" s="130"/>
      <c r="F514" s="37">
        <f t="shared" si="14"/>
        <v>22592.5</v>
      </c>
      <c r="G514" s="105">
        <v>22592.5</v>
      </c>
      <c r="H514" s="161"/>
    </row>
    <row r="515" spans="1:8" ht="16.5">
      <c r="A515" s="377" t="s">
        <v>257</v>
      </c>
      <c r="B515" s="85" t="s">
        <v>630</v>
      </c>
      <c r="C515" s="37">
        <f t="shared" si="13"/>
        <v>0</v>
      </c>
      <c r="D515" s="90">
        <v>0</v>
      </c>
      <c r="E515" s="130"/>
      <c r="F515" s="37">
        <f t="shared" si="14"/>
        <v>0</v>
      </c>
      <c r="G515" s="105"/>
      <c r="H515" s="161"/>
    </row>
    <row r="516" spans="1:8" ht="26.25">
      <c r="A516" s="402" t="s">
        <v>259</v>
      </c>
      <c r="B516" s="85" t="s">
        <v>631</v>
      </c>
      <c r="C516" s="37">
        <f t="shared" si="13"/>
        <v>781900</v>
      </c>
      <c r="D516" s="90">
        <v>781900</v>
      </c>
      <c r="E516" s="130"/>
      <c r="F516" s="37">
        <f t="shared" si="14"/>
        <v>33093</v>
      </c>
      <c r="G516" s="105">
        <v>33093</v>
      </c>
      <c r="H516" s="161"/>
    </row>
    <row r="517" spans="1:8" ht="16.5">
      <c r="A517" s="377" t="s">
        <v>255</v>
      </c>
      <c r="B517" s="85" t="s">
        <v>632</v>
      </c>
      <c r="C517" s="37">
        <f t="shared" si="13"/>
        <v>53597.760000000002</v>
      </c>
      <c r="D517" s="90">
        <v>53597.760000000002</v>
      </c>
      <c r="E517" s="130"/>
      <c r="F517" s="37">
        <f t="shared" si="14"/>
        <v>0</v>
      </c>
      <c r="G517" s="105"/>
      <c r="H517" s="161"/>
    </row>
    <row r="518" spans="1:8" ht="17.25" thickBot="1">
      <c r="A518" s="377" t="s">
        <v>255</v>
      </c>
      <c r="B518" s="85" t="s">
        <v>633</v>
      </c>
      <c r="C518" s="37">
        <f t="shared" si="13"/>
        <v>10613.43</v>
      </c>
      <c r="D518" s="90">
        <v>10613.43</v>
      </c>
      <c r="E518" s="130"/>
      <c r="F518" s="37">
        <f t="shared" si="14"/>
        <v>7295.82</v>
      </c>
      <c r="G518" s="105">
        <v>7295.82</v>
      </c>
      <c r="H518" s="130"/>
    </row>
    <row r="519" spans="1:8" ht="32.25" thickBot="1">
      <c r="A519" s="435" t="s">
        <v>634</v>
      </c>
      <c r="B519" s="245" t="s">
        <v>635</v>
      </c>
      <c r="C519" s="246">
        <f t="shared" si="13"/>
        <v>19735925.399999999</v>
      </c>
      <c r="D519" s="247">
        <f>SUM(D520:D533)</f>
        <v>18459925.399999999</v>
      </c>
      <c r="E519" s="247">
        <f>SUM(E520:E533)</f>
        <v>1276000</v>
      </c>
      <c r="F519" s="246">
        <f t="shared" si="14"/>
        <v>13603752.369999999</v>
      </c>
      <c r="G519" s="247">
        <f>SUM(G520:G533)</f>
        <v>13163716.049999999</v>
      </c>
      <c r="H519" s="84">
        <f>SUM(H520:H533)</f>
        <v>440036.32</v>
      </c>
    </row>
    <row r="520" spans="1:8" ht="16.5">
      <c r="A520" s="404" t="s">
        <v>236</v>
      </c>
      <c r="B520" s="85" t="s">
        <v>636</v>
      </c>
      <c r="C520" s="76">
        <f t="shared" si="13"/>
        <v>9190400</v>
      </c>
      <c r="D520" s="87">
        <f>D535+D560</f>
        <v>9190400</v>
      </c>
      <c r="E520" s="88">
        <f>E535+E560</f>
        <v>0</v>
      </c>
      <c r="F520" s="76">
        <f t="shared" si="14"/>
        <v>8615545.0700000003</v>
      </c>
      <c r="G520" s="87">
        <f>G535+G560</f>
        <v>8615545.0700000003</v>
      </c>
      <c r="H520" s="88">
        <f>H535+H560</f>
        <v>0</v>
      </c>
    </row>
    <row r="521" spans="1:8" ht="16.5">
      <c r="A521" s="377" t="s">
        <v>238</v>
      </c>
      <c r="B521" s="89" t="s">
        <v>637</v>
      </c>
      <c r="C521" s="37">
        <f t="shared" si="13"/>
        <v>224929.15</v>
      </c>
      <c r="D521" s="87">
        <f>D541+D566</f>
        <v>224929.15</v>
      </c>
      <c r="E521" s="88">
        <f>E537+E562</f>
        <v>0</v>
      </c>
      <c r="F521" s="37">
        <f t="shared" si="14"/>
        <v>187801.1</v>
      </c>
      <c r="G521" s="87">
        <f>G541+G566</f>
        <v>187801.1</v>
      </c>
      <c r="H521" s="88">
        <f>H537+H562</f>
        <v>0</v>
      </c>
    </row>
    <row r="522" spans="1:8" ht="16.5">
      <c r="A522" s="377" t="s">
        <v>240</v>
      </c>
      <c r="B522" s="89" t="s">
        <v>638</v>
      </c>
      <c r="C522" s="37">
        <f t="shared" si="13"/>
        <v>2758100</v>
      </c>
      <c r="D522" s="87">
        <f>D536+D561</f>
        <v>2758100</v>
      </c>
      <c r="E522" s="88">
        <f>E536+E561</f>
        <v>0</v>
      </c>
      <c r="F522" s="37">
        <f t="shared" si="14"/>
        <v>2743311.3</v>
      </c>
      <c r="G522" s="87">
        <f>G536+G561</f>
        <v>2743311.3</v>
      </c>
      <c r="H522" s="88">
        <f>H536+H561</f>
        <v>0</v>
      </c>
    </row>
    <row r="523" spans="1:8" ht="16.5">
      <c r="A523" s="377" t="s">
        <v>242</v>
      </c>
      <c r="B523" s="89" t="s">
        <v>639</v>
      </c>
      <c r="C523" s="37">
        <f t="shared" si="13"/>
        <v>103981.07</v>
      </c>
      <c r="D523" s="87">
        <f>D544+D549+D569+D574</f>
        <v>103981.07</v>
      </c>
      <c r="E523" s="88">
        <f>E544+E549+E569+E574</f>
        <v>0</v>
      </c>
      <c r="F523" s="37">
        <f t="shared" si="14"/>
        <v>89981.07</v>
      </c>
      <c r="G523" s="87">
        <f>G544+G549+G569+G574</f>
        <v>89981.07</v>
      </c>
      <c r="H523" s="88">
        <f>H544+H549+H569+H574</f>
        <v>0</v>
      </c>
    </row>
    <row r="524" spans="1:8" ht="16.5">
      <c r="A524" s="377" t="s">
        <v>244</v>
      </c>
      <c r="B524" s="89" t="s">
        <v>640</v>
      </c>
      <c r="C524" s="37">
        <f t="shared" si="13"/>
        <v>65804.94</v>
      </c>
      <c r="D524" s="87">
        <f>D550+D575+D542+D567</f>
        <v>65804.94</v>
      </c>
      <c r="E524" s="88">
        <f>E550+E575</f>
        <v>0</v>
      </c>
      <c r="F524" s="37">
        <f t="shared" si="14"/>
        <v>45872.4</v>
      </c>
      <c r="G524" s="87">
        <f>G550+G575+G542+G567</f>
        <v>45872.4</v>
      </c>
      <c r="H524" s="88">
        <f>H550+H575</f>
        <v>0</v>
      </c>
    </row>
    <row r="525" spans="1:8" ht="16.5">
      <c r="A525" s="377" t="s">
        <v>246</v>
      </c>
      <c r="B525" s="89" t="s">
        <v>641</v>
      </c>
      <c r="C525" s="37">
        <f t="shared" si="13"/>
        <v>286555.25</v>
      </c>
      <c r="D525" s="87">
        <f>D551+D576</f>
        <v>286555.25</v>
      </c>
      <c r="E525" s="88">
        <f>E551+E576</f>
        <v>0</v>
      </c>
      <c r="F525" s="37">
        <f t="shared" si="14"/>
        <v>286555.25</v>
      </c>
      <c r="G525" s="87">
        <f>G551+G576</f>
        <v>286555.25</v>
      </c>
      <c r="H525" s="88">
        <f>H551+H576</f>
        <v>0</v>
      </c>
    </row>
    <row r="526" spans="1:8" ht="16.5">
      <c r="A526" s="377" t="s">
        <v>440</v>
      </c>
      <c r="B526" s="89" t="s">
        <v>642</v>
      </c>
      <c r="C526" s="37">
        <f t="shared" si="13"/>
        <v>0</v>
      </c>
      <c r="D526" s="87">
        <f>D552</f>
        <v>0</v>
      </c>
      <c r="E526" s="88">
        <f>E552</f>
        <v>0</v>
      </c>
      <c r="F526" s="37">
        <f t="shared" si="14"/>
        <v>0</v>
      </c>
      <c r="G526" s="87">
        <f>G552</f>
        <v>0</v>
      </c>
      <c r="H526" s="88">
        <f>H552</f>
        <v>0</v>
      </c>
    </row>
    <row r="527" spans="1:8" ht="16.5">
      <c r="A527" s="377" t="s">
        <v>250</v>
      </c>
      <c r="B527" s="89" t="s">
        <v>643</v>
      </c>
      <c r="C527" s="37">
        <f t="shared" si="13"/>
        <v>312500</v>
      </c>
      <c r="D527" s="87">
        <f>D553+D545+D570+D577</f>
        <v>312500</v>
      </c>
      <c r="E527" s="88">
        <f>E553+E545+E570</f>
        <v>0</v>
      </c>
      <c r="F527" s="37">
        <f t="shared" si="14"/>
        <v>69034</v>
      </c>
      <c r="G527" s="87">
        <f>G553+G545+G570+G577</f>
        <v>69034</v>
      </c>
      <c r="H527" s="88">
        <f>H553+H545+H570</f>
        <v>0</v>
      </c>
    </row>
    <row r="528" spans="1:8" ht="16.5">
      <c r="A528" s="377" t="s">
        <v>252</v>
      </c>
      <c r="B528" s="89" t="s">
        <v>644</v>
      </c>
      <c r="C528" s="37">
        <f t="shared" si="13"/>
        <v>876863.48</v>
      </c>
      <c r="D528" s="87">
        <f>D546+D554+D571+D578+D543+D568</f>
        <v>238863.48</v>
      </c>
      <c r="E528" s="88">
        <f>E546+E554+E571+E578</f>
        <v>638000</v>
      </c>
      <c r="F528" s="37">
        <f t="shared" si="14"/>
        <v>329999.52</v>
      </c>
      <c r="G528" s="87">
        <f>G546+G554+G571+G578+G543+G568</f>
        <v>109981.36</v>
      </c>
      <c r="H528" s="88">
        <f>H546+H554+H571+H578</f>
        <v>220018.16</v>
      </c>
    </row>
    <row r="529" spans="1:8" ht="39">
      <c r="A529" s="409" t="s">
        <v>530</v>
      </c>
      <c r="B529" s="89" t="s">
        <v>645</v>
      </c>
      <c r="C529" s="37">
        <f t="shared" si="13"/>
        <v>0</v>
      </c>
      <c r="D529" s="87"/>
      <c r="E529" s="88"/>
      <c r="F529" s="37">
        <f t="shared" si="14"/>
        <v>0</v>
      </c>
      <c r="G529" s="87"/>
      <c r="H529" s="88"/>
    </row>
    <row r="530" spans="1:8" ht="16.5">
      <c r="A530" s="377" t="s">
        <v>382</v>
      </c>
      <c r="B530" s="89" t="s">
        <v>646</v>
      </c>
      <c r="C530" s="37">
        <f>D530+E530</f>
        <v>0</v>
      </c>
      <c r="D530" s="90"/>
      <c r="E530" s="91"/>
      <c r="F530" s="37">
        <f>G530+H530</f>
        <v>0</v>
      </c>
      <c r="G530" s="90"/>
      <c r="H530" s="91"/>
    </row>
    <row r="531" spans="1:8" ht="16.5">
      <c r="A531" s="377" t="s">
        <v>255</v>
      </c>
      <c r="B531" s="89" t="s">
        <v>647</v>
      </c>
      <c r="C531" s="37">
        <f t="shared" si="13"/>
        <v>833592.11</v>
      </c>
      <c r="D531" s="87">
        <f>D555+D558+D581</f>
        <v>195592.11</v>
      </c>
      <c r="E531" s="88">
        <f>E555+E558+E581</f>
        <v>638000</v>
      </c>
      <c r="F531" s="37">
        <f t="shared" si="14"/>
        <v>334631.51</v>
      </c>
      <c r="G531" s="87">
        <f>G555+G558+G581</f>
        <v>114613.35</v>
      </c>
      <c r="H531" s="88">
        <f>H555+H558+H581</f>
        <v>220018.16</v>
      </c>
    </row>
    <row r="532" spans="1:8" ht="16.5">
      <c r="A532" s="377" t="s">
        <v>257</v>
      </c>
      <c r="B532" s="89" t="s">
        <v>648</v>
      </c>
      <c r="C532" s="37">
        <f t="shared" si="13"/>
        <v>1718899.4</v>
      </c>
      <c r="D532" s="90">
        <f>D547+D556+D572+D579</f>
        <v>1718899.4</v>
      </c>
      <c r="E532" s="91">
        <f>E547+E556+E572+E579</f>
        <v>0</v>
      </c>
      <c r="F532" s="37">
        <f t="shared" si="14"/>
        <v>626599.4</v>
      </c>
      <c r="G532" s="90">
        <f>G547+G556+G572+G579</f>
        <v>626599.4</v>
      </c>
      <c r="H532" s="91">
        <f>H547+H556+H572+H579</f>
        <v>0</v>
      </c>
    </row>
    <row r="533" spans="1:8" ht="27" thickBot="1">
      <c r="A533" s="402" t="s">
        <v>259</v>
      </c>
      <c r="B533" s="94" t="s">
        <v>649</v>
      </c>
      <c r="C533" s="95">
        <f t="shared" si="13"/>
        <v>3364300</v>
      </c>
      <c r="D533" s="92">
        <f>D548+D557+D573+D580</f>
        <v>3364300</v>
      </c>
      <c r="E533" s="93">
        <f>E548+E557+E573+E580</f>
        <v>0</v>
      </c>
      <c r="F533" s="95">
        <f t="shared" si="14"/>
        <v>274421.75</v>
      </c>
      <c r="G533" s="92">
        <f>G548+G557+G573+G580</f>
        <v>274421.75</v>
      </c>
      <c r="H533" s="93">
        <f>H548+H557+H573+H580</f>
        <v>0</v>
      </c>
    </row>
    <row r="534" spans="1:8" ht="17.25" thickBot="1">
      <c r="A534" s="415" t="s">
        <v>650</v>
      </c>
      <c r="B534" s="225" t="s">
        <v>651</v>
      </c>
      <c r="C534" s="97">
        <f t="shared" si="13"/>
        <v>17533395.079999998</v>
      </c>
      <c r="D534" s="98">
        <f>D535+D536+D537+D544+D545+D546+D547+D548+D549+D550+D551+D552+D553+D554+D555+D556+D557+D558</f>
        <v>16257395.079999998</v>
      </c>
      <c r="E534" s="98">
        <f>E535+E536+E537+E544+E545+E546+E547+E548+E549+E550+E551+E552+E553+E554+E555+E556+E557+E558</f>
        <v>1276000</v>
      </c>
      <c r="F534" s="97">
        <f t="shared" si="14"/>
        <v>11568301.66</v>
      </c>
      <c r="G534" s="98">
        <f>G535+G536+G537+G544+G545+G546+G547+G548+G549+G550+G551+G552+G553+G554+G555+G556+G557+G558</f>
        <v>11128265.34</v>
      </c>
      <c r="H534" s="98">
        <f>H535+H536+H537+H544+H545+H546+H547+H548+H549+H550+H551+H552+H553+H554+H555+H556+H557+H558</f>
        <v>440036.32</v>
      </c>
    </row>
    <row r="535" spans="1:8" ht="16.5">
      <c r="A535" s="404" t="s">
        <v>236</v>
      </c>
      <c r="B535" s="259" t="s">
        <v>652</v>
      </c>
      <c r="C535" s="86">
        <f t="shared" si="13"/>
        <v>7581472</v>
      </c>
      <c r="D535" s="139">
        <v>7581472</v>
      </c>
      <c r="E535" s="248"/>
      <c r="F535" s="86">
        <f t="shared" si="14"/>
        <v>7131171.8200000003</v>
      </c>
      <c r="G535" s="139">
        <v>7131171.8200000003</v>
      </c>
      <c r="H535" s="248"/>
    </row>
    <row r="536" spans="1:8" ht="16.5">
      <c r="A536" s="377" t="s">
        <v>240</v>
      </c>
      <c r="B536" s="259" t="s">
        <v>653</v>
      </c>
      <c r="C536" s="37">
        <f t="shared" si="13"/>
        <v>2301748.79</v>
      </c>
      <c r="D536" s="139">
        <v>2301748.79</v>
      </c>
      <c r="E536" s="248"/>
      <c r="F536" s="37">
        <f t="shared" si="14"/>
        <v>2286993.09</v>
      </c>
      <c r="G536" s="142">
        <v>2286993.09</v>
      </c>
      <c r="H536" s="249"/>
    </row>
    <row r="537" spans="1:8" ht="16.5">
      <c r="A537" s="377" t="s">
        <v>238</v>
      </c>
      <c r="B537" s="259" t="s">
        <v>654</v>
      </c>
      <c r="C537" s="37"/>
      <c r="D537" s="139">
        <f>D541+D542+D543</f>
        <v>219535.86</v>
      </c>
      <c r="E537" s="248"/>
      <c r="F537" s="37"/>
      <c r="G537" s="142">
        <f>G541+G542+G543</f>
        <v>187801.1</v>
      </c>
      <c r="H537" s="249"/>
    </row>
    <row r="538" spans="1:8" ht="16.5">
      <c r="A538" s="377"/>
      <c r="B538" s="259" t="s">
        <v>655</v>
      </c>
      <c r="C538" s="37"/>
      <c r="D538" s="139">
        <f>D544+D545+D546+D547+D548</f>
        <v>201606.89</v>
      </c>
      <c r="E538" s="139">
        <f>E544+E544+E545+E546+E547+E548</f>
        <v>0</v>
      </c>
      <c r="F538" s="37"/>
      <c r="G538" s="139">
        <f>G544+G545+G546+G547+G548</f>
        <v>103250.83</v>
      </c>
      <c r="H538" s="139">
        <f>H544+H544+H545+H546+H547+H548</f>
        <v>0</v>
      </c>
    </row>
    <row r="539" spans="1:8" ht="16.5">
      <c r="A539" s="377"/>
      <c r="B539" s="259" t="s">
        <v>656</v>
      </c>
      <c r="C539" s="37"/>
      <c r="D539" s="139">
        <f>D549+D550+D551+D552+D553+D554+D555+D556+D557</f>
        <v>5915659.4299999997</v>
      </c>
      <c r="E539" s="139">
        <f>E549+E550+E551+E552+E553+E554+E555+E556+E557</f>
        <v>1276000</v>
      </c>
      <c r="F539" s="37"/>
      <c r="G539" s="139">
        <f>G549+G550+G551+G552+G553+G554+G555+G556+G557</f>
        <v>1399420</v>
      </c>
      <c r="H539" s="139">
        <f>H549+H550+H551+H552+H553+H554+H555+H556+H557</f>
        <v>440036.32</v>
      </c>
    </row>
    <row r="540" spans="1:8" ht="16.5">
      <c r="A540" s="377"/>
      <c r="B540" s="259" t="s">
        <v>657</v>
      </c>
      <c r="C540" s="37"/>
      <c r="D540" s="139">
        <f>D558</f>
        <v>37372.11</v>
      </c>
      <c r="E540" s="139">
        <f>E558</f>
        <v>0</v>
      </c>
      <c r="F540" s="37"/>
      <c r="G540" s="139">
        <f>G558</f>
        <v>19628.5</v>
      </c>
      <c r="H540" s="139">
        <f>H558</f>
        <v>0</v>
      </c>
    </row>
    <row r="541" spans="1:8" ht="16.5">
      <c r="A541" s="377" t="s">
        <v>238</v>
      </c>
      <c r="B541" s="259" t="s">
        <v>654</v>
      </c>
      <c r="C541" s="37">
        <f t="shared" si="13"/>
        <v>219535.86</v>
      </c>
      <c r="D541" s="87">
        <v>219535.86</v>
      </c>
      <c r="E541" s="139"/>
      <c r="F541" s="37">
        <f t="shared" si="14"/>
        <v>187801.1</v>
      </c>
      <c r="G541" s="139">
        <v>187801.1</v>
      </c>
      <c r="H541" s="139"/>
    </row>
    <row r="542" spans="1:8" ht="16.5">
      <c r="A542" s="377" t="s">
        <v>244</v>
      </c>
      <c r="B542" s="259" t="s">
        <v>880</v>
      </c>
      <c r="C542" s="37">
        <f t="shared" si="13"/>
        <v>0</v>
      </c>
      <c r="D542" s="139"/>
      <c r="E542" s="139"/>
      <c r="F542" s="37">
        <f t="shared" si="14"/>
        <v>0</v>
      </c>
      <c r="G542" s="139"/>
      <c r="H542" s="139"/>
    </row>
    <row r="543" spans="1:8" ht="16.5">
      <c r="A543" s="377" t="s">
        <v>252</v>
      </c>
      <c r="B543" s="259" t="s">
        <v>881</v>
      </c>
      <c r="C543" s="37">
        <f t="shared" si="13"/>
        <v>0</v>
      </c>
      <c r="D543" s="139"/>
      <c r="E543" s="139"/>
      <c r="F543" s="37">
        <f t="shared" si="14"/>
        <v>0</v>
      </c>
      <c r="G543" s="139"/>
      <c r="H543" s="139"/>
    </row>
    <row r="544" spans="1:8" ht="16.5">
      <c r="A544" s="377" t="s">
        <v>242</v>
      </c>
      <c r="B544" s="85" t="s">
        <v>658</v>
      </c>
      <c r="C544" s="37">
        <f t="shared" si="13"/>
        <v>91959.83</v>
      </c>
      <c r="D544" s="87">
        <v>91959.83</v>
      </c>
      <c r="E544" s="88"/>
      <c r="F544" s="37">
        <f t="shared" si="14"/>
        <v>77959.83</v>
      </c>
      <c r="G544" s="90">
        <v>77959.83</v>
      </c>
      <c r="H544" s="91"/>
    </row>
    <row r="545" spans="1:8" ht="16.5">
      <c r="A545" s="377" t="s">
        <v>250</v>
      </c>
      <c r="B545" s="85" t="s">
        <v>659</v>
      </c>
      <c r="C545" s="37">
        <f t="shared" si="13"/>
        <v>26000</v>
      </c>
      <c r="D545" s="87">
        <v>26000</v>
      </c>
      <c r="E545" s="88"/>
      <c r="F545" s="37">
        <f t="shared" si="14"/>
        <v>1091</v>
      </c>
      <c r="G545" s="90">
        <v>1091</v>
      </c>
      <c r="H545" s="91"/>
    </row>
    <row r="546" spans="1:8" ht="16.5">
      <c r="A546" s="377" t="s">
        <v>252</v>
      </c>
      <c r="B546" s="85" t="s">
        <v>660</v>
      </c>
      <c r="C546" s="37">
        <f t="shared" si="13"/>
        <v>35947.06</v>
      </c>
      <c r="D546" s="87">
        <v>35947.06</v>
      </c>
      <c r="E546" s="88"/>
      <c r="F546" s="37">
        <f t="shared" si="14"/>
        <v>24200</v>
      </c>
      <c r="G546" s="90">
        <v>24200</v>
      </c>
      <c r="H546" s="91"/>
    </row>
    <row r="547" spans="1:8" ht="16.5">
      <c r="A547" s="377" t="s">
        <v>257</v>
      </c>
      <c r="B547" s="85" t="s">
        <v>661</v>
      </c>
      <c r="C547" s="37">
        <f t="shared" si="13"/>
        <v>16600</v>
      </c>
      <c r="D547" s="87">
        <v>16600</v>
      </c>
      <c r="E547" s="88"/>
      <c r="F547" s="37">
        <f t="shared" si="14"/>
        <v>0</v>
      </c>
      <c r="G547" s="90"/>
      <c r="H547" s="91"/>
    </row>
    <row r="548" spans="1:8" ht="26.25">
      <c r="A548" s="402" t="s">
        <v>259</v>
      </c>
      <c r="B548" s="85" t="s">
        <v>662</v>
      </c>
      <c r="C548" s="37">
        <f t="shared" si="13"/>
        <v>31100</v>
      </c>
      <c r="D548" s="87">
        <v>31100</v>
      </c>
      <c r="E548" s="88"/>
      <c r="F548" s="37">
        <f t="shared" si="14"/>
        <v>0</v>
      </c>
      <c r="G548" s="90"/>
      <c r="H548" s="91"/>
    </row>
    <row r="549" spans="1:8" ht="16.5">
      <c r="A549" s="377" t="s">
        <v>242</v>
      </c>
      <c r="B549" s="85" t="s">
        <v>663</v>
      </c>
      <c r="C549" s="37">
        <f t="shared" si="13"/>
        <v>0</v>
      </c>
      <c r="D549" s="87"/>
      <c r="E549" s="88"/>
      <c r="F549" s="37">
        <f t="shared" si="14"/>
        <v>0</v>
      </c>
      <c r="G549" s="90"/>
      <c r="H549" s="91"/>
    </row>
    <row r="550" spans="1:8" ht="16.5">
      <c r="A550" s="377" t="s">
        <v>244</v>
      </c>
      <c r="B550" s="85" t="s">
        <v>664</v>
      </c>
      <c r="C550" s="37">
        <f>D550+E550</f>
        <v>45804.94</v>
      </c>
      <c r="D550" s="87">
        <v>45804.94</v>
      </c>
      <c r="E550" s="88">
        <f>[1]mo!L218</f>
        <v>0</v>
      </c>
      <c r="F550" s="37">
        <f>G550+H550</f>
        <v>25872.400000000001</v>
      </c>
      <c r="G550" s="90">
        <v>25872.400000000001</v>
      </c>
      <c r="H550" s="91">
        <f>[1]mo!M218</f>
        <v>0</v>
      </c>
    </row>
    <row r="551" spans="1:8" ht="16.5">
      <c r="A551" s="377" t="s">
        <v>246</v>
      </c>
      <c r="B551" s="85" t="s">
        <v>665</v>
      </c>
      <c r="C551" s="37">
        <f t="shared" ref="C551:C614" si="15">D551+E551</f>
        <v>233675.09</v>
      </c>
      <c r="D551" s="87">
        <v>233675.09</v>
      </c>
      <c r="E551" s="88"/>
      <c r="F551" s="37">
        <f t="shared" ref="F551:F588" si="16">G551+H551</f>
        <v>233675.09</v>
      </c>
      <c r="G551" s="90">
        <v>233675.09</v>
      </c>
      <c r="H551" s="91"/>
    </row>
    <row r="552" spans="1:8" ht="16.5">
      <c r="A552" s="377" t="s">
        <v>440</v>
      </c>
      <c r="B552" s="85" t="s">
        <v>666</v>
      </c>
      <c r="C552" s="37">
        <f t="shared" si="15"/>
        <v>0</v>
      </c>
      <c r="D552" s="87"/>
      <c r="E552" s="88"/>
      <c r="F552" s="37">
        <f t="shared" si="16"/>
        <v>0</v>
      </c>
      <c r="G552" s="90"/>
      <c r="H552" s="91"/>
    </row>
    <row r="553" spans="1:8" ht="16.5">
      <c r="A553" s="377" t="s">
        <v>250</v>
      </c>
      <c r="B553" s="85" t="s">
        <v>667</v>
      </c>
      <c r="C553" s="37">
        <f t="shared" si="15"/>
        <v>284000</v>
      </c>
      <c r="D553" s="87">
        <v>284000</v>
      </c>
      <c r="E553" s="88"/>
      <c r="F553" s="37">
        <f t="shared" si="16"/>
        <v>65443</v>
      </c>
      <c r="G553" s="90">
        <v>65443</v>
      </c>
      <c r="H553" s="91"/>
    </row>
    <row r="554" spans="1:8" ht="16.5">
      <c r="A554" s="377" t="s">
        <v>252</v>
      </c>
      <c r="B554" s="85" t="s">
        <v>668</v>
      </c>
      <c r="C554" s="37">
        <f t="shared" si="15"/>
        <v>822180</v>
      </c>
      <c r="D554" s="87">
        <v>184180</v>
      </c>
      <c r="E554" s="88">
        <f>[1]mo!L219</f>
        <v>638000</v>
      </c>
      <c r="F554" s="37">
        <f t="shared" si="16"/>
        <v>301099.52000000002</v>
      </c>
      <c r="G554" s="90">
        <v>81081.36</v>
      </c>
      <c r="H554" s="91">
        <f>[1]mo!M219</f>
        <v>220018.16</v>
      </c>
    </row>
    <row r="555" spans="1:8" ht="16.5">
      <c r="A555" s="377" t="s">
        <v>255</v>
      </c>
      <c r="B555" s="85" t="s">
        <v>669</v>
      </c>
      <c r="C555" s="37">
        <f t="shared" si="15"/>
        <v>792800</v>
      </c>
      <c r="D555" s="87">
        <v>154800</v>
      </c>
      <c r="E555" s="88">
        <f>[1]mo!L220</f>
        <v>638000</v>
      </c>
      <c r="F555" s="37">
        <f t="shared" si="16"/>
        <v>312345.16000000003</v>
      </c>
      <c r="G555" s="90">
        <v>92327</v>
      </c>
      <c r="H555" s="91">
        <f>[1]mo!M220</f>
        <v>220018.16</v>
      </c>
    </row>
    <row r="556" spans="1:8" ht="16.5">
      <c r="A556" s="377" t="s">
        <v>257</v>
      </c>
      <c r="B556" s="85" t="s">
        <v>670</v>
      </c>
      <c r="C556" s="37">
        <f t="shared" si="15"/>
        <v>1702299.4</v>
      </c>
      <c r="D556" s="87">
        <v>1702299.4</v>
      </c>
      <c r="E556" s="88">
        <f>[1]mo!L221</f>
        <v>0</v>
      </c>
      <c r="F556" s="37">
        <f t="shared" si="16"/>
        <v>626599.4</v>
      </c>
      <c r="G556" s="90">
        <v>626599.4</v>
      </c>
      <c r="H556" s="91">
        <f>[1]mo!M221</f>
        <v>0</v>
      </c>
    </row>
    <row r="557" spans="1:8" ht="26.25">
      <c r="A557" s="402" t="s">
        <v>259</v>
      </c>
      <c r="B557" s="85" t="s">
        <v>671</v>
      </c>
      <c r="C557" s="37">
        <f t="shared" si="15"/>
        <v>3310900</v>
      </c>
      <c r="D557" s="87">
        <v>3310900</v>
      </c>
      <c r="E557" s="88">
        <f>[1]mo!L222</f>
        <v>0</v>
      </c>
      <c r="F557" s="37">
        <f t="shared" si="16"/>
        <v>274421.75</v>
      </c>
      <c r="G557" s="90">
        <v>274421.75</v>
      </c>
      <c r="H557" s="91">
        <f>[1]mo!M222</f>
        <v>0</v>
      </c>
    </row>
    <row r="558" spans="1:8" ht="17.25" thickBot="1">
      <c r="A558" s="377" t="s">
        <v>255</v>
      </c>
      <c r="B558" s="85" t="s">
        <v>672</v>
      </c>
      <c r="C558" s="95">
        <f t="shared" si="15"/>
        <v>37372.11</v>
      </c>
      <c r="D558" s="92">
        <v>37372.11</v>
      </c>
      <c r="E558" s="93"/>
      <c r="F558" s="95">
        <f t="shared" si="16"/>
        <v>19628.5</v>
      </c>
      <c r="G558" s="92">
        <v>19628.5</v>
      </c>
      <c r="H558" s="93"/>
    </row>
    <row r="559" spans="1:8" ht="48" thickBot="1">
      <c r="A559" s="412" t="s">
        <v>673</v>
      </c>
      <c r="B559" s="111" t="s">
        <v>674</v>
      </c>
      <c r="C559" s="112">
        <f t="shared" si="15"/>
        <v>2202530.3200000003</v>
      </c>
      <c r="D559" s="184">
        <f>D560+D561+D562+D569+D570+D571+D572+D573+D574+D575+D576+D577+D578+D579+D580+D581</f>
        <v>2202530.3200000003</v>
      </c>
      <c r="E559" s="99"/>
      <c r="F559" s="112">
        <f t="shared" si="16"/>
        <v>2035450.71</v>
      </c>
      <c r="G559" s="184">
        <f>G560+G561+G562+G569+G570+G571+G572+G573+G574+G575+G576+G577+G578+G579+G580+G581</f>
        <v>2035450.71</v>
      </c>
      <c r="H559" s="154"/>
    </row>
    <row r="560" spans="1:8" ht="16.5">
      <c r="A560" s="404" t="s">
        <v>236</v>
      </c>
      <c r="B560" s="259" t="s">
        <v>675</v>
      </c>
      <c r="C560" s="76">
        <f t="shared" si="15"/>
        <v>1608928</v>
      </c>
      <c r="D560" s="139">
        <v>1608928</v>
      </c>
      <c r="E560" s="140"/>
      <c r="F560" s="76">
        <f t="shared" si="16"/>
        <v>1484373.25</v>
      </c>
      <c r="G560" s="139">
        <v>1484373.25</v>
      </c>
      <c r="H560" s="159"/>
    </row>
    <row r="561" spans="1:8" ht="16.5">
      <c r="A561" s="377" t="s">
        <v>240</v>
      </c>
      <c r="B561" s="259" t="s">
        <v>676</v>
      </c>
      <c r="C561" s="37">
        <f t="shared" si="15"/>
        <v>456351.21</v>
      </c>
      <c r="D561" s="139">
        <v>456351.21</v>
      </c>
      <c r="E561" s="151"/>
      <c r="F561" s="37">
        <f t="shared" si="16"/>
        <v>456318.21</v>
      </c>
      <c r="G561" s="142">
        <v>456318.21</v>
      </c>
      <c r="H561" s="160"/>
    </row>
    <row r="562" spans="1:8" ht="16.5">
      <c r="A562" s="377" t="s">
        <v>238</v>
      </c>
      <c r="B562" s="259" t="s">
        <v>677</v>
      </c>
      <c r="C562" s="37"/>
      <c r="D562" s="139">
        <f>D566+D567+D568</f>
        <v>5393.29</v>
      </c>
      <c r="E562" s="151"/>
      <c r="F562" s="37">
        <f t="shared" si="16"/>
        <v>0</v>
      </c>
      <c r="G562" s="139">
        <f>G566+G567+G568</f>
        <v>0</v>
      </c>
      <c r="H562" s="160"/>
    </row>
    <row r="563" spans="1:8" ht="16.5">
      <c r="A563" s="377"/>
      <c r="B563" s="259" t="s">
        <v>678</v>
      </c>
      <c r="C563" s="37"/>
      <c r="D563" s="139">
        <f>D569+D570+D571+D572+D573</f>
        <v>18429.239999999998</v>
      </c>
      <c r="E563" s="151"/>
      <c r="F563" s="37"/>
      <c r="G563" s="139">
        <f>G569+G570+G571+G572+G573</f>
        <v>12021.24</v>
      </c>
      <c r="H563" s="160"/>
    </row>
    <row r="564" spans="1:8" ht="16.5">
      <c r="A564" s="377"/>
      <c r="B564" s="259" t="s">
        <v>679</v>
      </c>
      <c r="C564" s="37"/>
      <c r="D564" s="139">
        <f>D574+D575+D576+D577+D578+D579+D580</f>
        <v>110008.58</v>
      </c>
      <c r="E564" s="151"/>
      <c r="F564" s="37"/>
      <c r="G564" s="139">
        <f>G574+G575+G576+G577+G578+G579+G580</f>
        <v>80080.160000000003</v>
      </c>
      <c r="H564" s="160"/>
    </row>
    <row r="565" spans="1:8" ht="16.5">
      <c r="A565" s="377"/>
      <c r="B565" s="259" t="s">
        <v>680</v>
      </c>
      <c r="C565" s="37"/>
      <c r="D565" s="139">
        <f>D581</f>
        <v>3420</v>
      </c>
      <c r="E565" s="151"/>
      <c r="F565" s="37"/>
      <c r="G565" s="139">
        <f>G581</f>
        <v>2657.85</v>
      </c>
      <c r="H565" s="160"/>
    </row>
    <row r="566" spans="1:8" ht="16.5">
      <c r="A566" s="377" t="s">
        <v>238</v>
      </c>
      <c r="B566" s="259" t="s">
        <v>677</v>
      </c>
      <c r="C566" s="37">
        <f t="shared" si="15"/>
        <v>5393.29</v>
      </c>
      <c r="D566" s="87">
        <v>5393.29</v>
      </c>
      <c r="E566" s="151"/>
      <c r="F566" s="37">
        <f t="shared" si="16"/>
        <v>0</v>
      </c>
      <c r="G566" s="139"/>
      <c r="H566" s="160"/>
    </row>
    <row r="567" spans="1:8" ht="16.5">
      <c r="A567" s="377" t="s">
        <v>244</v>
      </c>
      <c r="B567" s="259" t="s">
        <v>882</v>
      </c>
      <c r="C567" s="37">
        <f t="shared" si="15"/>
        <v>0</v>
      </c>
      <c r="D567" s="139"/>
      <c r="E567" s="151"/>
      <c r="F567" s="37">
        <f t="shared" si="16"/>
        <v>0</v>
      </c>
      <c r="G567" s="139"/>
      <c r="H567" s="160"/>
    </row>
    <row r="568" spans="1:8" ht="16.5">
      <c r="A568" s="377" t="s">
        <v>252</v>
      </c>
      <c r="B568" s="259" t="s">
        <v>883</v>
      </c>
      <c r="C568" s="37">
        <f t="shared" si="15"/>
        <v>0</v>
      </c>
      <c r="D568" s="139"/>
      <c r="E568" s="151"/>
      <c r="F568" s="37">
        <f t="shared" si="16"/>
        <v>0</v>
      </c>
      <c r="G568" s="139"/>
      <c r="H568" s="160"/>
    </row>
    <row r="569" spans="1:8" ht="16.5">
      <c r="A569" s="377" t="s">
        <v>242</v>
      </c>
      <c r="B569" s="85" t="s">
        <v>681</v>
      </c>
      <c r="C569" s="37">
        <f t="shared" si="15"/>
        <v>12021.24</v>
      </c>
      <c r="D569" s="87">
        <v>12021.24</v>
      </c>
      <c r="E569" s="130"/>
      <c r="F569" s="37">
        <f t="shared" si="16"/>
        <v>12021.24</v>
      </c>
      <c r="G569" s="90">
        <v>12021.24</v>
      </c>
      <c r="H569" s="161"/>
    </row>
    <row r="570" spans="1:8" ht="16.5">
      <c r="A570" s="377" t="s">
        <v>250</v>
      </c>
      <c r="B570" s="85" t="s">
        <v>682</v>
      </c>
      <c r="C570" s="37">
        <f t="shared" si="15"/>
        <v>0</v>
      </c>
      <c r="D570" s="87">
        <v>0</v>
      </c>
      <c r="E570" s="130"/>
      <c r="F570" s="37">
        <f t="shared" si="16"/>
        <v>0</v>
      </c>
      <c r="G570" s="90"/>
      <c r="H570" s="161"/>
    </row>
    <row r="571" spans="1:8" ht="16.5">
      <c r="A571" s="377" t="s">
        <v>252</v>
      </c>
      <c r="B571" s="85" t="s">
        <v>683</v>
      </c>
      <c r="C571" s="37">
        <f t="shared" si="15"/>
        <v>6408</v>
      </c>
      <c r="D571" s="87">
        <v>6408</v>
      </c>
      <c r="E571" s="130"/>
      <c r="F571" s="37">
        <f t="shared" si="16"/>
        <v>0</v>
      </c>
      <c r="G571" s="90"/>
      <c r="H571" s="161"/>
    </row>
    <row r="572" spans="1:8" ht="16.5">
      <c r="A572" s="377" t="s">
        <v>257</v>
      </c>
      <c r="B572" s="85" t="s">
        <v>684</v>
      </c>
      <c r="C572" s="37">
        <f t="shared" si="15"/>
        <v>0</v>
      </c>
      <c r="D572" s="87"/>
      <c r="E572" s="130"/>
      <c r="F572" s="37">
        <f t="shared" si="16"/>
        <v>0</v>
      </c>
      <c r="G572" s="90"/>
      <c r="H572" s="161"/>
    </row>
    <row r="573" spans="1:8" ht="26.25">
      <c r="A573" s="402" t="s">
        <v>259</v>
      </c>
      <c r="B573" s="85" t="s">
        <v>685</v>
      </c>
      <c r="C573" s="37">
        <f t="shared" si="15"/>
        <v>0</v>
      </c>
      <c r="D573" s="87"/>
      <c r="E573" s="130"/>
      <c r="F573" s="37">
        <f t="shared" si="16"/>
        <v>0</v>
      </c>
      <c r="G573" s="90"/>
      <c r="H573" s="161"/>
    </row>
    <row r="574" spans="1:8" ht="16.5">
      <c r="A574" s="377" t="s">
        <v>242</v>
      </c>
      <c r="B574" s="85" t="s">
        <v>686</v>
      </c>
      <c r="C574" s="37">
        <f t="shared" si="15"/>
        <v>0</v>
      </c>
      <c r="D574" s="87"/>
      <c r="E574" s="130"/>
      <c r="F574" s="37">
        <f t="shared" si="16"/>
        <v>0</v>
      </c>
      <c r="G574" s="90"/>
      <c r="H574" s="161"/>
    </row>
    <row r="575" spans="1:8" ht="16.5">
      <c r="A575" s="377" t="s">
        <v>244</v>
      </c>
      <c r="B575" s="85" t="s">
        <v>687</v>
      </c>
      <c r="C575" s="37">
        <f t="shared" si="15"/>
        <v>20000</v>
      </c>
      <c r="D575" s="87">
        <v>20000</v>
      </c>
      <c r="E575" s="146"/>
      <c r="F575" s="37">
        <f t="shared" si="16"/>
        <v>20000</v>
      </c>
      <c r="G575" s="90">
        <v>20000</v>
      </c>
      <c r="H575" s="162"/>
    </row>
    <row r="576" spans="1:8" ht="16.5">
      <c r="A576" s="377" t="s">
        <v>246</v>
      </c>
      <c r="B576" s="85" t="s">
        <v>688</v>
      </c>
      <c r="C576" s="37">
        <f t="shared" si="15"/>
        <v>52880.160000000003</v>
      </c>
      <c r="D576" s="87">
        <v>52880.160000000003</v>
      </c>
      <c r="E576" s="146"/>
      <c r="F576" s="37">
        <f t="shared" si="16"/>
        <v>52880.160000000003</v>
      </c>
      <c r="G576" s="90">
        <v>52880.160000000003</v>
      </c>
      <c r="H576" s="162"/>
    </row>
    <row r="577" spans="1:8" ht="16.5">
      <c r="A577" s="377" t="s">
        <v>250</v>
      </c>
      <c r="B577" s="85" t="s">
        <v>689</v>
      </c>
      <c r="C577" s="37">
        <f t="shared" si="15"/>
        <v>2500</v>
      </c>
      <c r="D577" s="87">
        <v>2500</v>
      </c>
      <c r="E577" s="146"/>
      <c r="F577" s="37">
        <f>G577</f>
        <v>2500</v>
      </c>
      <c r="G577" s="90">
        <v>2500</v>
      </c>
      <c r="H577" s="162"/>
    </row>
    <row r="578" spans="1:8" ht="16.5">
      <c r="A578" s="377" t="s">
        <v>252</v>
      </c>
      <c r="B578" s="85" t="s">
        <v>690</v>
      </c>
      <c r="C578" s="37">
        <f t="shared" si="15"/>
        <v>12328.42</v>
      </c>
      <c r="D578" s="87">
        <v>12328.42</v>
      </c>
      <c r="E578" s="146"/>
      <c r="F578" s="37">
        <f t="shared" si="16"/>
        <v>4700</v>
      </c>
      <c r="G578" s="90">
        <v>4700</v>
      </c>
      <c r="H578" s="162"/>
    </row>
    <row r="579" spans="1:8" ht="16.5">
      <c r="A579" s="402" t="s">
        <v>257</v>
      </c>
      <c r="B579" s="85" t="s">
        <v>691</v>
      </c>
      <c r="C579" s="37">
        <f t="shared" si="15"/>
        <v>0</v>
      </c>
      <c r="D579" s="87"/>
      <c r="E579" s="146"/>
      <c r="F579" s="37">
        <f t="shared" si="16"/>
        <v>0</v>
      </c>
      <c r="G579" s="90"/>
      <c r="H579" s="162"/>
    </row>
    <row r="580" spans="1:8" ht="26.25">
      <c r="A580" s="402" t="s">
        <v>259</v>
      </c>
      <c r="B580" s="85" t="s">
        <v>692</v>
      </c>
      <c r="C580" s="37">
        <f t="shared" si="15"/>
        <v>22300</v>
      </c>
      <c r="D580" s="87">
        <v>22300</v>
      </c>
      <c r="E580" s="146"/>
      <c r="F580" s="37">
        <f t="shared" si="16"/>
        <v>0</v>
      </c>
      <c r="G580" s="90"/>
      <c r="H580" s="162"/>
    </row>
    <row r="581" spans="1:8" ht="17.25" thickBot="1">
      <c r="A581" s="377" t="s">
        <v>255</v>
      </c>
      <c r="B581" s="85" t="s">
        <v>693</v>
      </c>
      <c r="C581" s="95">
        <f t="shared" si="15"/>
        <v>3420</v>
      </c>
      <c r="D581" s="92">
        <v>3420</v>
      </c>
      <c r="E581" s="146"/>
      <c r="F581" s="95">
        <f t="shared" si="16"/>
        <v>2657.85</v>
      </c>
      <c r="G581" s="90">
        <v>2657.85</v>
      </c>
      <c r="H581" s="162"/>
    </row>
    <row r="582" spans="1:8" ht="17.25" thickBot="1">
      <c r="A582" s="435" t="s">
        <v>694</v>
      </c>
      <c r="B582" s="82" t="s">
        <v>695</v>
      </c>
      <c r="C582" s="83">
        <f t="shared" si="15"/>
        <v>40000</v>
      </c>
      <c r="D582" s="250">
        <f>SUM(D583:D586)</f>
        <v>40000</v>
      </c>
      <c r="E582" s="250">
        <f>SUM(E583:E586)</f>
        <v>0</v>
      </c>
      <c r="F582" s="83">
        <f t="shared" si="16"/>
        <v>0</v>
      </c>
      <c r="G582" s="250">
        <f>SUM(G583:G586)</f>
        <v>0</v>
      </c>
      <c r="H582" s="251">
        <f>H585</f>
        <v>0</v>
      </c>
    </row>
    <row r="583" spans="1:8" ht="16.5">
      <c r="A583" s="377" t="s">
        <v>238</v>
      </c>
      <c r="B583" s="89" t="s">
        <v>696</v>
      </c>
      <c r="C583" s="37">
        <f t="shared" si="15"/>
        <v>40000</v>
      </c>
      <c r="D583" s="105">
        <f t="shared" ref="D583:E585" si="17">D590</f>
        <v>40000</v>
      </c>
      <c r="E583" s="106">
        <f t="shared" si="17"/>
        <v>0</v>
      </c>
      <c r="F583" s="37">
        <f t="shared" si="16"/>
        <v>0</v>
      </c>
      <c r="G583" s="105">
        <f>G590</f>
        <v>0</v>
      </c>
      <c r="H583" s="106"/>
    </row>
    <row r="584" spans="1:8" ht="16.5">
      <c r="A584" s="377" t="s">
        <v>244</v>
      </c>
      <c r="B584" s="89" t="s">
        <v>697</v>
      </c>
      <c r="C584" s="37">
        <f t="shared" si="15"/>
        <v>0</v>
      </c>
      <c r="D584" s="105">
        <f t="shared" si="17"/>
        <v>0</v>
      </c>
      <c r="E584" s="106">
        <f t="shared" si="17"/>
        <v>0</v>
      </c>
      <c r="F584" s="37">
        <f t="shared" si="16"/>
        <v>0</v>
      </c>
      <c r="G584" s="105">
        <f>G591</f>
        <v>0</v>
      </c>
      <c r="H584" s="106"/>
    </row>
    <row r="585" spans="1:8" ht="16.5">
      <c r="A585" s="377" t="s">
        <v>252</v>
      </c>
      <c r="B585" s="89" t="s">
        <v>698</v>
      </c>
      <c r="C585" s="37">
        <f t="shared" si="15"/>
        <v>0</v>
      </c>
      <c r="D585" s="105">
        <f t="shared" si="17"/>
        <v>0</v>
      </c>
      <c r="E585" s="106">
        <f t="shared" si="17"/>
        <v>0</v>
      </c>
      <c r="F585" s="37">
        <f t="shared" si="16"/>
        <v>0</v>
      </c>
      <c r="G585" s="105">
        <f>G592</f>
        <v>0</v>
      </c>
      <c r="H585" s="106"/>
    </row>
    <row r="586" spans="1:8" ht="27" thickBot="1">
      <c r="A586" s="402" t="s">
        <v>259</v>
      </c>
      <c r="B586" s="94" t="s">
        <v>699</v>
      </c>
      <c r="C586" s="95">
        <f t="shared" si="15"/>
        <v>0</v>
      </c>
      <c r="D586" s="105">
        <v>0</v>
      </c>
      <c r="E586" s="106">
        <f>E588+E593</f>
        <v>0</v>
      </c>
      <c r="F586" s="95">
        <f t="shared" si="16"/>
        <v>0</v>
      </c>
      <c r="G586" s="105">
        <f>G588+G593</f>
        <v>0</v>
      </c>
      <c r="H586" s="109"/>
    </row>
    <row r="587" spans="1:8" ht="17.25" thickBot="1">
      <c r="A587" s="415" t="s">
        <v>700</v>
      </c>
      <c r="B587" s="96" t="s">
        <v>701</v>
      </c>
      <c r="C587" s="97">
        <f t="shared" si="15"/>
        <v>0</v>
      </c>
      <c r="D587" s="98">
        <f>SUM(D588:D588)</f>
        <v>0</v>
      </c>
      <c r="E587" s="99"/>
      <c r="F587" s="97">
        <f t="shared" si="16"/>
        <v>0</v>
      </c>
      <c r="G587" s="100">
        <f>SUM(G588:G588)</f>
        <v>0</v>
      </c>
      <c r="H587" s="252"/>
    </row>
    <row r="588" spans="1:8" ht="27" thickBot="1">
      <c r="A588" s="402" t="s">
        <v>259</v>
      </c>
      <c r="B588" s="89" t="s">
        <v>702</v>
      </c>
      <c r="C588" s="95">
        <f t="shared" si="15"/>
        <v>0</v>
      </c>
      <c r="D588" s="92">
        <v>0</v>
      </c>
      <c r="E588" s="146"/>
      <c r="F588" s="95">
        <f t="shared" si="16"/>
        <v>0</v>
      </c>
      <c r="G588" s="108"/>
      <c r="H588" s="146"/>
    </row>
    <row r="589" spans="1:8" ht="32.25" thickBot="1">
      <c r="A589" s="415" t="s">
        <v>703</v>
      </c>
      <c r="B589" s="96" t="s">
        <v>704</v>
      </c>
      <c r="C589" s="97">
        <f t="shared" si="15"/>
        <v>40000</v>
      </c>
      <c r="D589" s="98">
        <f>SUM(D590:D593)</f>
        <v>40000</v>
      </c>
      <c r="E589" s="99"/>
      <c r="F589" s="97">
        <f>G589+H589</f>
        <v>0</v>
      </c>
      <c r="G589" s="100">
        <f>SUM(G590:G593)</f>
        <v>0</v>
      </c>
      <c r="H589" s="154"/>
    </row>
    <row r="590" spans="1:8" ht="16.5">
      <c r="A590" s="377" t="s">
        <v>238</v>
      </c>
      <c r="B590" s="89" t="s">
        <v>705</v>
      </c>
      <c r="C590" s="37">
        <f t="shared" si="15"/>
        <v>40000</v>
      </c>
      <c r="D590" s="90">
        <v>40000</v>
      </c>
      <c r="E590" s="151"/>
      <c r="F590" s="37">
        <f>G590+H590</f>
        <v>0</v>
      </c>
      <c r="G590" s="105"/>
      <c r="H590" s="151"/>
    </row>
    <row r="591" spans="1:8" ht="16.5">
      <c r="A591" s="377" t="s">
        <v>244</v>
      </c>
      <c r="B591" s="89" t="s">
        <v>706</v>
      </c>
      <c r="C591" s="37">
        <f t="shared" si="15"/>
        <v>0</v>
      </c>
      <c r="D591" s="90"/>
      <c r="E591" s="151"/>
      <c r="F591" s="37">
        <f>G591+H591</f>
        <v>0</v>
      </c>
      <c r="G591" s="105"/>
      <c r="H591" s="151"/>
    </row>
    <row r="592" spans="1:8" ht="16.5">
      <c r="A592" s="377" t="s">
        <v>252</v>
      </c>
      <c r="B592" s="89" t="s">
        <v>707</v>
      </c>
      <c r="C592" s="37">
        <f t="shared" si="15"/>
        <v>0</v>
      </c>
      <c r="D592" s="90"/>
      <c r="E592" s="151"/>
      <c r="F592" s="37">
        <f>G592+H592</f>
        <v>0</v>
      </c>
      <c r="G592" s="105"/>
      <c r="H592" s="151"/>
    </row>
    <row r="593" spans="1:8" ht="27" thickBot="1">
      <c r="A593" s="377" t="s">
        <v>259</v>
      </c>
      <c r="B593" s="89" t="s">
        <v>708</v>
      </c>
      <c r="C593" s="95">
        <f t="shared" si="15"/>
        <v>0</v>
      </c>
      <c r="D593" s="134"/>
      <c r="E593" s="148"/>
      <c r="F593" s="95">
        <f t="shared" ref="F593:F598" si="18">G593+H593</f>
        <v>0</v>
      </c>
      <c r="G593" s="149"/>
      <c r="H593" s="148"/>
    </row>
    <row r="594" spans="1:8" ht="17.25" thickBot="1">
      <c r="A594" s="424" t="s">
        <v>709</v>
      </c>
      <c r="B594" s="82" t="s">
        <v>25</v>
      </c>
      <c r="C594" s="83">
        <f t="shared" si="15"/>
        <v>13479400</v>
      </c>
      <c r="D594" s="250">
        <f>SUM(D595:D608)</f>
        <v>13303400</v>
      </c>
      <c r="E594" s="250">
        <f>E609+E613+E635</f>
        <v>176000</v>
      </c>
      <c r="F594" s="83">
        <f t="shared" si="18"/>
        <v>7620114.7199999997</v>
      </c>
      <c r="G594" s="250">
        <f>SUM(G595:G608)</f>
        <v>7566614.7199999997</v>
      </c>
      <c r="H594" s="251">
        <f>H609+H613+H635</f>
        <v>53500</v>
      </c>
    </row>
    <row r="595" spans="1:8" ht="16.5">
      <c r="A595" s="404" t="s">
        <v>236</v>
      </c>
      <c r="B595" s="253" t="s">
        <v>710</v>
      </c>
      <c r="C595" s="123">
        <f t="shared" si="15"/>
        <v>1170576.74</v>
      </c>
      <c r="D595" s="254">
        <f>D614+D636</f>
        <v>1170576.74</v>
      </c>
      <c r="E595" s="255">
        <f>E614+E636</f>
        <v>0</v>
      </c>
      <c r="F595" s="123">
        <f t="shared" si="18"/>
        <v>455245.75</v>
      </c>
      <c r="G595" s="254">
        <f>G614+G636</f>
        <v>455245.75</v>
      </c>
      <c r="H595" s="255">
        <f>H614+H636</f>
        <v>0</v>
      </c>
    </row>
    <row r="596" spans="1:8" ht="16.5">
      <c r="A596" s="377" t="s">
        <v>238</v>
      </c>
      <c r="B596" s="256" t="s">
        <v>711</v>
      </c>
      <c r="C596" s="37">
        <f t="shared" si="15"/>
        <v>17670</v>
      </c>
      <c r="D596" s="257">
        <f>D638</f>
        <v>17670</v>
      </c>
      <c r="E596" s="258">
        <f>E638</f>
        <v>0</v>
      </c>
      <c r="F596" s="37">
        <f t="shared" si="18"/>
        <v>0</v>
      </c>
      <c r="G596" s="257">
        <f>G638</f>
        <v>0</v>
      </c>
      <c r="H596" s="258">
        <f>H638</f>
        <v>0</v>
      </c>
    </row>
    <row r="597" spans="1:8" ht="16.5">
      <c r="A597" s="377" t="s">
        <v>240</v>
      </c>
      <c r="B597" s="89" t="s">
        <v>712</v>
      </c>
      <c r="C597" s="37">
        <f t="shared" si="15"/>
        <v>353514.17000000004</v>
      </c>
      <c r="D597" s="257">
        <f>D615+D637</f>
        <v>353514.17000000004</v>
      </c>
      <c r="E597" s="258">
        <f>E615+E637</f>
        <v>0</v>
      </c>
      <c r="F597" s="37">
        <f t="shared" si="18"/>
        <v>139684.24</v>
      </c>
      <c r="G597" s="257">
        <f>G615+G637</f>
        <v>139684.24</v>
      </c>
      <c r="H597" s="258">
        <f>H615+H637</f>
        <v>0</v>
      </c>
    </row>
    <row r="598" spans="1:8" ht="16.5">
      <c r="A598" s="377" t="s">
        <v>242</v>
      </c>
      <c r="B598" s="85" t="s">
        <v>713</v>
      </c>
      <c r="C598" s="37">
        <f t="shared" si="15"/>
        <v>87775</v>
      </c>
      <c r="D598" s="257">
        <f>D620+D624+D641+D645</f>
        <v>41775</v>
      </c>
      <c r="E598" s="258">
        <f>E620+E624+E641+E645</f>
        <v>46000</v>
      </c>
      <c r="F598" s="37">
        <f t="shared" si="18"/>
        <v>24163.14</v>
      </c>
      <c r="G598" s="257">
        <f>G620+G624+G641+G645</f>
        <v>9763.14</v>
      </c>
      <c r="H598" s="258">
        <f>H620+H624+H641+H645</f>
        <v>14400</v>
      </c>
    </row>
    <row r="599" spans="1:8" ht="16.5">
      <c r="A599" s="377" t="s">
        <v>244</v>
      </c>
      <c r="B599" s="85" t="s">
        <v>714</v>
      </c>
      <c r="C599" s="37">
        <f t="shared" si="15"/>
        <v>0</v>
      </c>
      <c r="D599" s="257">
        <f>D646</f>
        <v>0</v>
      </c>
      <c r="E599" s="258">
        <f>E646</f>
        <v>0</v>
      </c>
      <c r="F599" s="37">
        <f>G599</f>
        <v>0</v>
      </c>
      <c r="G599" s="257">
        <f>G646</f>
        <v>0</v>
      </c>
      <c r="H599" s="258">
        <f>H646</f>
        <v>0</v>
      </c>
    </row>
    <row r="600" spans="1:8" ht="16.5">
      <c r="A600" s="436" t="s">
        <v>246</v>
      </c>
      <c r="B600" s="85" t="s">
        <v>715</v>
      </c>
      <c r="C600" s="37">
        <f t="shared" si="15"/>
        <v>13688</v>
      </c>
      <c r="D600" s="257">
        <f>D625+D647</f>
        <v>13688</v>
      </c>
      <c r="E600" s="258">
        <f>E625+E647</f>
        <v>0</v>
      </c>
      <c r="F600" s="37">
        <f>G600+H600</f>
        <v>4400.71</v>
      </c>
      <c r="G600" s="257">
        <f>G625+G647</f>
        <v>4400.71</v>
      </c>
      <c r="H600" s="258">
        <f>H625+H647</f>
        <v>0</v>
      </c>
    </row>
    <row r="601" spans="1:8" ht="16.5">
      <c r="A601" s="377" t="s">
        <v>440</v>
      </c>
      <c r="B601" s="259" t="s">
        <v>716</v>
      </c>
      <c r="C601" s="37">
        <f>D601</f>
        <v>0</v>
      </c>
      <c r="D601" s="257"/>
      <c r="E601" s="258"/>
      <c r="F601" s="37">
        <f>G601</f>
        <v>0</v>
      </c>
      <c r="G601" s="257"/>
      <c r="H601" s="258"/>
    </row>
    <row r="602" spans="1:8" ht="16.5">
      <c r="A602" s="377" t="s">
        <v>250</v>
      </c>
      <c r="B602" s="259" t="s">
        <v>717</v>
      </c>
      <c r="C602" s="37">
        <f t="shared" si="15"/>
        <v>1000</v>
      </c>
      <c r="D602" s="257">
        <f>D626+D648</f>
        <v>1000</v>
      </c>
      <c r="E602" s="258"/>
      <c r="F602" s="37">
        <f>-G602</f>
        <v>0</v>
      </c>
      <c r="G602" s="257">
        <f>G626+G648</f>
        <v>0</v>
      </c>
      <c r="H602" s="258"/>
    </row>
    <row r="603" spans="1:8" ht="16.5">
      <c r="A603" s="377" t="s">
        <v>252</v>
      </c>
      <c r="B603" s="89" t="s">
        <v>718</v>
      </c>
      <c r="C603" s="37">
        <f t="shared" si="15"/>
        <v>58957</v>
      </c>
      <c r="D603" s="105">
        <f>D627+D649+D621+D642</f>
        <v>48957</v>
      </c>
      <c r="E603" s="258">
        <f>E627+E649+E621+E642</f>
        <v>10000</v>
      </c>
      <c r="F603" s="37">
        <f>G603+H603</f>
        <v>31823.43</v>
      </c>
      <c r="G603" s="105">
        <f>G627+G649+G621+G642</f>
        <v>31823.43</v>
      </c>
      <c r="H603" s="258">
        <f>H627+H649+H621+H642</f>
        <v>0</v>
      </c>
    </row>
    <row r="604" spans="1:8" ht="16.5">
      <c r="A604" s="377" t="s">
        <v>382</v>
      </c>
      <c r="B604" s="89" t="s">
        <v>719</v>
      </c>
      <c r="C604" s="37">
        <f t="shared" si="15"/>
        <v>9665000</v>
      </c>
      <c r="D604" s="105">
        <f>D630</f>
        <v>9665000</v>
      </c>
      <c r="E604" s="258">
        <f>E630</f>
        <v>0</v>
      </c>
      <c r="F604" s="37">
        <f>G604+H604</f>
        <v>6005087.1600000001</v>
      </c>
      <c r="G604" s="105">
        <f>G630</f>
        <v>6005087.1600000001</v>
      </c>
      <c r="H604" s="258">
        <f>H630</f>
        <v>0</v>
      </c>
    </row>
    <row r="605" spans="1:8" ht="39">
      <c r="A605" s="377" t="s">
        <v>720</v>
      </c>
      <c r="B605" s="89" t="s">
        <v>721</v>
      </c>
      <c r="C605" s="37">
        <f t="shared" si="15"/>
        <v>1320000</v>
      </c>
      <c r="D605" s="105">
        <f>D610</f>
        <v>1200000</v>
      </c>
      <c r="E605" s="258">
        <f>E610</f>
        <v>120000</v>
      </c>
      <c r="F605" s="37">
        <f>G605+H605</f>
        <v>652228.13</v>
      </c>
      <c r="G605" s="105">
        <f>G610</f>
        <v>613128.13</v>
      </c>
      <c r="H605" s="258">
        <f>H610</f>
        <v>39100</v>
      </c>
    </row>
    <row r="606" spans="1:8" ht="16.5">
      <c r="A606" s="377" t="s">
        <v>255</v>
      </c>
      <c r="B606" s="89" t="s">
        <v>722</v>
      </c>
      <c r="C606" s="37">
        <f t="shared" si="15"/>
        <v>0</v>
      </c>
      <c r="D606" s="105"/>
      <c r="E606" s="258"/>
      <c r="F606" s="37">
        <f>G606</f>
        <v>0</v>
      </c>
      <c r="G606" s="105"/>
      <c r="H606" s="258"/>
    </row>
    <row r="607" spans="1:8" ht="16.5">
      <c r="A607" s="402" t="s">
        <v>257</v>
      </c>
      <c r="B607" s="89" t="s">
        <v>723</v>
      </c>
      <c r="C607" s="37">
        <f t="shared" si="15"/>
        <v>10000</v>
      </c>
      <c r="D607" s="105">
        <f>D622+D628+D643+D650</f>
        <v>10000</v>
      </c>
      <c r="E607" s="258">
        <f>E622+E628+E643+E650</f>
        <v>0</v>
      </c>
      <c r="F607" s="37">
        <f>G607+H607</f>
        <v>0</v>
      </c>
      <c r="G607" s="105">
        <f>G622+G628+G643+G650</f>
        <v>0</v>
      </c>
      <c r="H607" s="258">
        <f>H622+H628+H643+H650</f>
        <v>0</v>
      </c>
    </row>
    <row r="608" spans="1:8" ht="27" thickBot="1">
      <c r="A608" s="402" t="s">
        <v>724</v>
      </c>
      <c r="B608" s="94" t="s">
        <v>725</v>
      </c>
      <c r="C608" s="133">
        <f t="shared" si="15"/>
        <v>781219.09</v>
      </c>
      <c r="D608" s="108">
        <f>D623+D629+D631+D644+D651</f>
        <v>781219.09</v>
      </c>
      <c r="E608" s="260">
        <f>E623+E629+E631+E644+E651</f>
        <v>0</v>
      </c>
      <c r="F608" s="133">
        <f t="shared" ref="F608:F614" si="19">G608+H608</f>
        <v>307482.15999999997</v>
      </c>
      <c r="G608" s="108">
        <f>G623+G629+G631+G644+G651</f>
        <v>307482.15999999997</v>
      </c>
      <c r="H608" s="260">
        <f>H623+H629+H631+H644+H651</f>
        <v>0</v>
      </c>
    </row>
    <row r="609" spans="1:8" ht="17.25" thickBot="1">
      <c r="A609" s="432" t="s">
        <v>726</v>
      </c>
      <c r="B609" s="96" t="s">
        <v>727</v>
      </c>
      <c r="C609" s="97">
        <f t="shared" si="15"/>
        <v>1320000</v>
      </c>
      <c r="D609" s="98">
        <f>D610</f>
        <v>1200000</v>
      </c>
      <c r="E609" s="99">
        <f>E610</f>
        <v>120000</v>
      </c>
      <c r="F609" s="97">
        <f t="shared" si="19"/>
        <v>652228.13</v>
      </c>
      <c r="G609" s="261">
        <f>G610</f>
        <v>613128.13</v>
      </c>
      <c r="H609" s="154">
        <f>H610</f>
        <v>39100</v>
      </c>
    </row>
    <row r="610" spans="1:8" ht="39.75" thickBot="1">
      <c r="A610" s="409" t="s">
        <v>720</v>
      </c>
      <c r="B610" s="156" t="s">
        <v>728</v>
      </c>
      <c r="C610" s="97">
        <f t="shared" si="15"/>
        <v>1320000</v>
      </c>
      <c r="D610" s="134">
        <v>1200000</v>
      </c>
      <c r="E610" s="107">
        <f>[1]mo!L224</f>
        <v>120000</v>
      </c>
      <c r="F610" s="97">
        <f t="shared" si="19"/>
        <v>652228.13</v>
      </c>
      <c r="G610" s="149">
        <v>613128.13</v>
      </c>
      <c r="H610" s="107">
        <f>[1]mo!M224</f>
        <v>39100</v>
      </c>
    </row>
    <row r="611" spans="1:8" ht="32.25" thickBot="1">
      <c r="A611" s="415" t="s">
        <v>729</v>
      </c>
      <c r="B611" s="96" t="s">
        <v>730</v>
      </c>
      <c r="C611" s="97">
        <f t="shared" si="15"/>
        <v>0</v>
      </c>
      <c r="D611" s="98"/>
      <c r="E611" s="207"/>
      <c r="F611" s="97">
        <f t="shared" si="19"/>
        <v>0</v>
      </c>
      <c r="G611" s="262"/>
      <c r="H611" s="208"/>
    </row>
    <row r="612" spans="1:8" ht="17.25" thickBot="1">
      <c r="A612" s="409" t="s">
        <v>731</v>
      </c>
      <c r="B612" s="156" t="s">
        <v>732</v>
      </c>
      <c r="C612" s="97">
        <f t="shared" si="15"/>
        <v>0</v>
      </c>
      <c r="D612" s="134"/>
      <c r="E612" s="107"/>
      <c r="F612" s="97">
        <f t="shared" si="19"/>
        <v>0</v>
      </c>
      <c r="G612" s="149"/>
      <c r="H612" s="107"/>
    </row>
    <row r="613" spans="1:8" ht="32.25" thickBot="1">
      <c r="A613" s="432" t="s">
        <v>733</v>
      </c>
      <c r="B613" s="96" t="s">
        <v>734</v>
      </c>
      <c r="C613" s="97">
        <f t="shared" si="15"/>
        <v>11275100</v>
      </c>
      <c r="D613" s="184">
        <f>D614+D615+D620+D621+D622+D623+D624+D625+D626+D627+D628+D629+D630+D631</f>
        <v>11265100</v>
      </c>
      <c r="E613" s="184">
        <f>E614+E615+E620+E621+E622+E623+E624+E625+E626+E627+E628+E629+E630+E631</f>
        <v>10000</v>
      </c>
      <c r="F613" s="97">
        <f t="shared" si="19"/>
        <v>6635462.8399999999</v>
      </c>
      <c r="G613" s="184">
        <f>G614+G615+G620+G621+G622+G623+G624+G625+G626+G627+G628+G629+G630+G631</f>
        <v>6635462.8399999999</v>
      </c>
      <c r="H613" s="184">
        <f>H614+H615+H620+H621+H622+H623+H624+H625+H626+H627+H628+H629+H630+H631</f>
        <v>0</v>
      </c>
    </row>
    <row r="614" spans="1:8" ht="16.5">
      <c r="A614" s="404" t="s">
        <v>236</v>
      </c>
      <c r="B614" s="259" t="s">
        <v>735</v>
      </c>
      <c r="C614" s="227">
        <f t="shared" si="15"/>
        <v>585253.46</v>
      </c>
      <c r="D614" s="139">
        <v>585253.46</v>
      </c>
      <c r="E614" s="140"/>
      <c r="F614" s="191">
        <f t="shared" si="19"/>
        <v>228870.6</v>
      </c>
      <c r="G614" s="141">
        <v>228870.6</v>
      </c>
      <c r="H614" s="243"/>
    </row>
    <row r="615" spans="1:8" ht="16.5">
      <c r="A615" s="377" t="s">
        <v>240</v>
      </c>
      <c r="B615" s="171" t="s">
        <v>736</v>
      </c>
      <c r="C615" s="76">
        <f>D615</f>
        <v>176746.54</v>
      </c>
      <c r="D615" s="186">
        <v>176746.54</v>
      </c>
      <c r="E615" s="148"/>
      <c r="F615" s="76">
        <f>G615</f>
        <v>69118.95</v>
      </c>
      <c r="G615" s="263">
        <v>69118.95</v>
      </c>
      <c r="H615" s="264"/>
    </row>
    <row r="616" spans="1:8" ht="16.5">
      <c r="A616" s="377"/>
      <c r="B616" s="171" t="s">
        <v>737</v>
      </c>
      <c r="C616" s="37"/>
      <c r="D616" s="142">
        <f>D620+D621+D622+D623</f>
        <v>25920</v>
      </c>
      <c r="E616" s="142">
        <f>E620+E621+E622+E623</f>
        <v>0</v>
      </c>
      <c r="F616" s="37"/>
      <c r="G616" s="142"/>
      <c r="H616" s="142">
        <f>H620+H621+H622+H623</f>
        <v>0</v>
      </c>
    </row>
    <row r="617" spans="1:8" ht="16.5">
      <c r="A617" s="377"/>
      <c r="B617" s="171" t="s">
        <v>738</v>
      </c>
      <c r="C617" s="37"/>
      <c r="D617" s="142">
        <f>D624+D625+D626+D627+D628+D629</f>
        <v>47180</v>
      </c>
      <c r="E617" s="142">
        <f>E624+E625+E626+E627+E628+E629</f>
        <v>10000</v>
      </c>
      <c r="F617" s="37"/>
      <c r="G617" s="142">
        <f>G624+G625+G626+G627+G628+G629</f>
        <v>29313.14</v>
      </c>
      <c r="H617" s="142">
        <f>H624+H625+H626+H627+H628+H629</f>
        <v>0</v>
      </c>
    </row>
    <row r="618" spans="1:8" ht="16.5">
      <c r="A618" s="377"/>
      <c r="B618" s="171" t="s">
        <v>739</v>
      </c>
      <c r="C618" s="37"/>
      <c r="D618" s="142">
        <f>D630+D631</f>
        <v>10430000</v>
      </c>
      <c r="E618" s="142">
        <f>E630</f>
        <v>0</v>
      </c>
      <c r="F618" s="37"/>
      <c r="G618" s="142">
        <f>G630+G631</f>
        <v>6301087.2599999998</v>
      </c>
      <c r="H618" s="142">
        <f>H630</f>
        <v>0</v>
      </c>
    </row>
    <row r="619" spans="1:8" ht="16.5">
      <c r="A619" s="377"/>
      <c r="B619" s="171" t="s">
        <v>740</v>
      </c>
      <c r="C619" s="37"/>
      <c r="D619" s="142"/>
      <c r="E619" s="142">
        <f>E631</f>
        <v>0</v>
      </c>
      <c r="F619" s="37"/>
      <c r="G619" s="142"/>
      <c r="H619" s="142">
        <f>H631</f>
        <v>0</v>
      </c>
    </row>
    <row r="620" spans="1:8" ht="16.5">
      <c r="A620" s="377" t="s">
        <v>242</v>
      </c>
      <c r="B620" s="89" t="s">
        <v>741</v>
      </c>
      <c r="C620" s="37">
        <f>D620+E620</f>
        <v>16720</v>
      </c>
      <c r="D620" s="87">
        <v>16720</v>
      </c>
      <c r="E620" s="151"/>
      <c r="F620" s="37">
        <f>G620+H620</f>
        <v>4613.1400000000003</v>
      </c>
      <c r="G620" s="105">
        <v>4613.1400000000003</v>
      </c>
      <c r="H620" s="151"/>
    </row>
    <row r="621" spans="1:8" ht="16.5">
      <c r="A621" s="377" t="s">
        <v>252</v>
      </c>
      <c r="B621" s="89" t="s">
        <v>742</v>
      </c>
      <c r="C621" s="37">
        <f>D621+E621</f>
        <v>6600</v>
      </c>
      <c r="D621" s="87">
        <v>6600</v>
      </c>
      <c r="E621" s="151"/>
      <c r="F621" s="37">
        <f>G621</f>
        <v>0</v>
      </c>
      <c r="G621" s="105"/>
      <c r="H621" s="151"/>
    </row>
    <row r="622" spans="1:8" ht="16.5">
      <c r="A622" s="377" t="s">
        <v>257</v>
      </c>
      <c r="B622" s="89" t="s">
        <v>743</v>
      </c>
      <c r="C622" s="222">
        <f>D622+E622</f>
        <v>0</v>
      </c>
      <c r="D622" s="87">
        <v>0</v>
      </c>
      <c r="E622" s="151"/>
      <c r="F622" s="37">
        <f>G622</f>
        <v>0</v>
      </c>
      <c r="G622" s="105"/>
      <c r="H622" s="151"/>
    </row>
    <row r="623" spans="1:8" ht="26.25">
      <c r="A623" s="402" t="s">
        <v>724</v>
      </c>
      <c r="B623" s="89" t="s">
        <v>744</v>
      </c>
      <c r="C623" s="222">
        <f>D623+E623</f>
        <v>2600</v>
      </c>
      <c r="D623" s="87">
        <v>2600</v>
      </c>
      <c r="E623" s="151"/>
      <c r="F623" s="37">
        <f>G623</f>
        <v>2459.75</v>
      </c>
      <c r="G623" s="105">
        <v>2459.75</v>
      </c>
      <c r="H623" s="151"/>
    </row>
    <row r="624" spans="1:8" ht="16.5">
      <c r="A624" s="377" t="s">
        <v>242</v>
      </c>
      <c r="B624" s="89" t="s">
        <v>745</v>
      </c>
      <c r="C624" s="222">
        <f>D624</f>
        <v>5580</v>
      </c>
      <c r="D624" s="87">
        <v>5580</v>
      </c>
      <c r="E624" s="151"/>
      <c r="F624" s="37">
        <f>G624</f>
        <v>2100</v>
      </c>
      <c r="G624" s="105">
        <v>2100</v>
      </c>
      <c r="H624" s="151"/>
    </row>
    <row r="625" spans="1:8" ht="16.5">
      <c r="A625" s="436" t="s">
        <v>246</v>
      </c>
      <c r="B625" s="89" t="s">
        <v>746</v>
      </c>
      <c r="C625" s="222">
        <f>D625</f>
        <v>5600</v>
      </c>
      <c r="D625" s="87">
        <v>5600</v>
      </c>
      <c r="E625" s="151"/>
      <c r="F625" s="37">
        <f>G625</f>
        <v>1881.71</v>
      </c>
      <c r="G625" s="105">
        <v>1881.71</v>
      </c>
      <c r="H625" s="151"/>
    </row>
    <row r="626" spans="1:8" ht="16.5">
      <c r="A626" s="436"/>
      <c r="B626" s="89" t="s">
        <v>747</v>
      </c>
      <c r="C626" s="195">
        <f>D626+E626</f>
        <v>0</v>
      </c>
      <c r="D626" s="87">
        <v>0</v>
      </c>
      <c r="E626" s="151"/>
      <c r="F626" s="37">
        <f>G626+H626</f>
        <v>0</v>
      </c>
      <c r="G626" s="105"/>
      <c r="H626" s="151"/>
    </row>
    <row r="627" spans="1:8" ht="16.5">
      <c r="A627" s="377" t="s">
        <v>252</v>
      </c>
      <c r="B627" s="89" t="s">
        <v>748</v>
      </c>
      <c r="C627" s="195">
        <f>D627+E627</f>
        <v>45000</v>
      </c>
      <c r="D627" s="87">
        <v>35000</v>
      </c>
      <c r="E627" s="130">
        <f>[1]mo!L228</f>
        <v>10000</v>
      </c>
      <c r="F627" s="37">
        <f>G627+H627</f>
        <v>24466.43</v>
      </c>
      <c r="G627" s="105">
        <v>24466.43</v>
      </c>
      <c r="H627" s="130">
        <f>[1]mo!M228</f>
        <v>0</v>
      </c>
    </row>
    <row r="628" spans="1:8" ht="16.5">
      <c r="A628" s="402" t="s">
        <v>257</v>
      </c>
      <c r="B628" s="89" t="s">
        <v>749</v>
      </c>
      <c r="C628" s="195">
        <f t="shared" ref="C628:C634" si="20">D628</f>
        <v>0</v>
      </c>
      <c r="D628" s="87">
        <v>0</v>
      </c>
      <c r="E628" s="130"/>
      <c r="F628" s="195">
        <f t="shared" ref="F628:F634" si="21">G628</f>
        <v>0</v>
      </c>
      <c r="G628" s="105"/>
      <c r="H628" s="129"/>
    </row>
    <row r="629" spans="1:8" ht="26.25">
      <c r="A629" s="402" t="s">
        <v>724</v>
      </c>
      <c r="B629" s="89" t="s">
        <v>750</v>
      </c>
      <c r="C629" s="195">
        <f t="shared" si="20"/>
        <v>1000</v>
      </c>
      <c r="D629" s="87">
        <v>1000</v>
      </c>
      <c r="E629" s="146"/>
      <c r="F629" s="195">
        <f t="shared" si="21"/>
        <v>865</v>
      </c>
      <c r="G629" s="108">
        <v>865</v>
      </c>
      <c r="H629" s="244"/>
    </row>
    <row r="630" spans="1:8" ht="16.5">
      <c r="A630" s="377" t="s">
        <v>382</v>
      </c>
      <c r="B630" s="89" t="s">
        <v>751</v>
      </c>
      <c r="C630" s="195">
        <f t="shared" si="20"/>
        <v>9665000</v>
      </c>
      <c r="D630" s="87">
        <v>9665000</v>
      </c>
      <c r="E630" s="146"/>
      <c r="F630" s="195">
        <f t="shared" si="21"/>
        <v>6005087.1600000001</v>
      </c>
      <c r="G630" s="108">
        <v>6005087.1600000001</v>
      </c>
      <c r="H630" s="244"/>
    </row>
    <row r="631" spans="1:8" ht="27" thickBot="1">
      <c r="A631" s="402" t="s">
        <v>724</v>
      </c>
      <c r="B631" s="94" t="s">
        <v>752</v>
      </c>
      <c r="C631" s="197">
        <f t="shared" si="20"/>
        <v>765000</v>
      </c>
      <c r="D631" s="87">
        <v>765000</v>
      </c>
      <c r="E631" s="146"/>
      <c r="F631" s="197">
        <f t="shared" si="21"/>
        <v>296000.09999999998</v>
      </c>
      <c r="G631" s="108">
        <v>296000.09999999998</v>
      </c>
      <c r="H631" s="244"/>
    </row>
    <row r="632" spans="1:8" ht="17.25" thickBot="1">
      <c r="A632" s="410" t="s">
        <v>753</v>
      </c>
      <c r="B632" s="96" t="s">
        <v>754</v>
      </c>
      <c r="C632" s="97">
        <f t="shared" si="20"/>
        <v>0</v>
      </c>
      <c r="D632" s="98">
        <f>SUM(D633:D634)</f>
        <v>0</v>
      </c>
      <c r="E632" s="207"/>
      <c r="F632" s="97">
        <f t="shared" si="21"/>
        <v>0</v>
      </c>
      <c r="G632" s="262">
        <f>SUM(G633:G634)</f>
        <v>0</v>
      </c>
      <c r="H632" s="208"/>
    </row>
    <row r="633" spans="1:8" ht="26.25">
      <c r="A633" s="404" t="s">
        <v>755</v>
      </c>
      <c r="B633" s="265" t="s">
        <v>756</v>
      </c>
      <c r="C633" s="191">
        <f t="shared" si="20"/>
        <v>0</v>
      </c>
      <c r="D633" s="87"/>
      <c r="E633" s="102"/>
      <c r="F633" s="191">
        <f t="shared" si="21"/>
        <v>0</v>
      </c>
      <c r="G633" s="103"/>
      <c r="H633" s="125"/>
    </row>
    <row r="634" spans="1:8" ht="27" thickBot="1">
      <c r="A634" s="402" t="s">
        <v>724</v>
      </c>
      <c r="B634" s="266" t="s">
        <v>757</v>
      </c>
      <c r="C634" s="76">
        <f t="shared" si="20"/>
        <v>0</v>
      </c>
      <c r="D634" s="134"/>
      <c r="E634" s="107"/>
      <c r="F634" s="195">
        <f t="shared" si="21"/>
        <v>0</v>
      </c>
      <c r="G634" s="149"/>
      <c r="H634" s="215"/>
    </row>
    <row r="635" spans="1:8" ht="32.25" thickBot="1">
      <c r="A635" s="432" t="s">
        <v>758</v>
      </c>
      <c r="B635" s="267" t="s">
        <v>759</v>
      </c>
      <c r="C635" s="97">
        <f>D635+E635</f>
        <v>884300</v>
      </c>
      <c r="D635" s="268">
        <f>D636+D637+D638+D641+D642+D643+D644+D645+D646+D647+D648+D649+D650+D651</f>
        <v>838300</v>
      </c>
      <c r="E635" s="99">
        <f>SUM(E636:E651)</f>
        <v>46000</v>
      </c>
      <c r="F635" s="97">
        <f>G635+H635</f>
        <v>332423.75</v>
      </c>
      <c r="G635" s="268">
        <f>G636+G637+G638+G641+G642+G643+G644+G645+G646+G647+G648+G649+G650+G651</f>
        <v>318023.75</v>
      </c>
      <c r="H635" s="154">
        <f>SUM(H636:H651)</f>
        <v>14400</v>
      </c>
    </row>
    <row r="636" spans="1:8" ht="16.5">
      <c r="A636" s="404" t="s">
        <v>236</v>
      </c>
      <c r="B636" s="272" t="s">
        <v>760</v>
      </c>
      <c r="C636" s="86">
        <f>D636+E636</f>
        <v>585323.28</v>
      </c>
      <c r="D636" s="142">
        <v>585323.28</v>
      </c>
      <c r="E636" s="269"/>
      <c r="F636" s="86">
        <f>G636+H636</f>
        <v>226375.15</v>
      </c>
      <c r="G636" s="270">
        <v>226375.15</v>
      </c>
      <c r="H636" s="271"/>
    </row>
    <row r="637" spans="1:8" ht="16.5">
      <c r="A637" s="377" t="s">
        <v>240</v>
      </c>
      <c r="B637" s="272" t="s">
        <v>761</v>
      </c>
      <c r="C637" s="37">
        <f t="shared" ref="C637:C667" si="22">D637+E637</f>
        <v>176767.63</v>
      </c>
      <c r="D637" s="142">
        <v>176767.63</v>
      </c>
      <c r="E637" s="151"/>
      <c r="F637" s="37">
        <f t="shared" ref="F637:F650" si="23">G637+H637</f>
        <v>70565.289999999994</v>
      </c>
      <c r="G637" s="143">
        <v>70565.289999999994</v>
      </c>
      <c r="H637" s="151"/>
    </row>
    <row r="638" spans="1:8" ht="16.5">
      <c r="A638" s="377" t="s">
        <v>238</v>
      </c>
      <c r="B638" s="272" t="s">
        <v>762</v>
      </c>
      <c r="C638" s="37">
        <f t="shared" si="22"/>
        <v>17670</v>
      </c>
      <c r="D638" s="142">
        <v>17670</v>
      </c>
      <c r="E638" s="140"/>
      <c r="F638" s="37">
        <f t="shared" si="23"/>
        <v>0</v>
      </c>
      <c r="G638" s="141"/>
      <c r="H638" s="243"/>
    </row>
    <row r="639" spans="1:8" ht="16.5">
      <c r="A639" s="377"/>
      <c r="B639" s="272" t="s">
        <v>763</v>
      </c>
      <c r="C639" s="37"/>
      <c r="D639" s="142">
        <f>D641+D642+D643+D644</f>
        <v>37251</v>
      </c>
      <c r="E639" s="140"/>
      <c r="F639" s="37"/>
      <c r="G639" s="141">
        <f>G641+G642+G643+G644</f>
        <v>15879.310000000001</v>
      </c>
      <c r="H639" s="243"/>
    </row>
    <row r="640" spans="1:8" ht="16.5">
      <c r="A640" s="377"/>
      <c r="B640" s="272" t="s">
        <v>764</v>
      </c>
      <c r="C640" s="37"/>
      <c r="D640" s="142">
        <f>D645+D646+D647+D648+D649+D650+D651</f>
        <v>21288.09</v>
      </c>
      <c r="E640" s="140"/>
      <c r="F640" s="37"/>
      <c r="G640" s="141">
        <f>G645+G646+G647+G648+G649+G650+G651</f>
        <v>5204</v>
      </c>
      <c r="H640" s="243"/>
    </row>
    <row r="641" spans="1:8" ht="16.5">
      <c r="A641" s="377" t="s">
        <v>242</v>
      </c>
      <c r="B641" s="272" t="s">
        <v>765</v>
      </c>
      <c r="C641" s="37">
        <f t="shared" si="22"/>
        <v>17275</v>
      </c>
      <c r="D641" s="90">
        <v>17275</v>
      </c>
      <c r="E641" s="140"/>
      <c r="F641" s="37">
        <f t="shared" si="23"/>
        <v>2000</v>
      </c>
      <c r="G641" s="103">
        <v>2000</v>
      </c>
      <c r="H641" s="243"/>
    </row>
    <row r="642" spans="1:8" ht="16.5">
      <c r="A642" s="377" t="s">
        <v>252</v>
      </c>
      <c r="B642" s="272" t="s">
        <v>766</v>
      </c>
      <c r="C642" s="37">
        <f t="shared" si="22"/>
        <v>7357</v>
      </c>
      <c r="D642" s="90">
        <v>7357</v>
      </c>
      <c r="E642" s="140"/>
      <c r="F642" s="37">
        <f t="shared" si="23"/>
        <v>7357</v>
      </c>
      <c r="G642" s="103">
        <v>7357</v>
      </c>
      <c r="H642" s="243"/>
    </row>
    <row r="643" spans="1:8" ht="16.5" customHeight="1">
      <c r="A643" s="402" t="s">
        <v>257</v>
      </c>
      <c r="B643" s="272" t="s">
        <v>767</v>
      </c>
      <c r="C643" s="37">
        <f t="shared" si="22"/>
        <v>5000</v>
      </c>
      <c r="D643" s="90">
        <v>5000</v>
      </c>
      <c r="E643" s="140"/>
      <c r="F643" s="37">
        <f>G643</f>
        <v>0</v>
      </c>
      <c r="G643" s="103"/>
      <c r="H643" s="243"/>
    </row>
    <row r="644" spans="1:8" ht="26.25">
      <c r="A644" s="402" t="s">
        <v>724</v>
      </c>
      <c r="B644" s="272" t="s">
        <v>768</v>
      </c>
      <c r="C644" s="37">
        <f>D644+E644</f>
        <v>7619</v>
      </c>
      <c r="D644" s="90">
        <v>7619</v>
      </c>
      <c r="E644" s="140"/>
      <c r="F644" s="37">
        <f>G644</f>
        <v>6522.31</v>
      </c>
      <c r="G644" s="103">
        <v>6522.31</v>
      </c>
      <c r="H644" s="243"/>
    </row>
    <row r="645" spans="1:8" ht="16.5">
      <c r="A645" s="377" t="s">
        <v>242</v>
      </c>
      <c r="B645" s="272" t="s">
        <v>769</v>
      </c>
      <c r="C645" s="37">
        <f t="shared" si="22"/>
        <v>48200</v>
      </c>
      <c r="D645" s="90">
        <v>2200</v>
      </c>
      <c r="E645" s="140">
        <f>[1]mo!L227</f>
        <v>46000</v>
      </c>
      <c r="F645" s="37">
        <f t="shared" si="23"/>
        <v>15450</v>
      </c>
      <c r="G645" s="103">
        <v>1050</v>
      </c>
      <c r="H645" s="243">
        <f>[1]mo!M227</f>
        <v>14400</v>
      </c>
    </row>
    <row r="646" spans="1:8" ht="16.5">
      <c r="A646" s="377" t="s">
        <v>244</v>
      </c>
      <c r="B646" s="272" t="s">
        <v>770</v>
      </c>
      <c r="C646" s="37">
        <f t="shared" si="22"/>
        <v>0</v>
      </c>
      <c r="D646" s="90">
        <v>0</v>
      </c>
      <c r="E646" s="140"/>
      <c r="F646" s="37">
        <f t="shared" si="23"/>
        <v>0</v>
      </c>
      <c r="G646" s="103"/>
      <c r="H646" s="140"/>
    </row>
    <row r="647" spans="1:8" ht="16.5">
      <c r="A647" s="436" t="s">
        <v>246</v>
      </c>
      <c r="B647" s="272" t="s">
        <v>771</v>
      </c>
      <c r="C647" s="37">
        <f>D647+E647</f>
        <v>8088</v>
      </c>
      <c r="D647" s="90">
        <v>8088</v>
      </c>
      <c r="E647" s="151"/>
      <c r="F647" s="37">
        <f>G647</f>
        <v>2519</v>
      </c>
      <c r="G647" s="103">
        <v>2519</v>
      </c>
      <c r="H647" s="140">
        <f>[1]mo!M228</f>
        <v>0</v>
      </c>
    </row>
    <row r="648" spans="1:8" ht="16.5">
      <c r="A648" s="436"/>
      <c r="B648" s="272" t="s">
        <v>772</v>
      </c>
      <c r="C648" s="37">
        <f t="shared" ref="C648" si="24">D648+E648</f>
        <v>1000</v>
      </c>
      <c r="D648" s="90">
        <v>1000</v>
      </c>
      <c r="E648" s="151"/>
      <c r="F648" s="37">
        <f t="shared" si="23"/>
        <v>0</v>
      </c>
      <c r="G648" s="103"/>
      <c r="H648" s="140"/>
    </row>
    <row r="649" spans="1:8" ht="16.5">
      <c r="A649" s="377" t="s">
        <v>252</v>
      </c>
      <c r="B649" s="272" t="s">
        <v>773</v>
      </c>
      <c r="C649" s="37">
        <f t="shared" si="22"/>
        <v>0</v>
      </c>
      <c r="D649" s="90">
        <v>0</v>
      </c>
      <c r="E649" s="151"/>
      <c r="F649" s="37">
        <f t="shared" si="23"/>
        <v>0</v>
      </c>
      <c r="G649" s="105"/>
      <c r="H649" s="151"/>
    </row>
    <row r="650" spans="1:8" ht="16.5">
      <c r="A650" s="402" t="s">
        <v>257</v>
      </c>
      <c r="B650" s="272" t="s">
        <v>774</v>
      </c>
      <c r="C650" s="37">
        <f t="shared" si="22"/>
        <v>5000</v>
      </c>
      <c r="D650" s="90">
        <v>5000</v>
      </c>
      <c r="E650" s="273"/>
      <c r="F650" s="37">
        <f t="shared" si="23"/>
        <v>0</v>
      </c>
      <c r="G650" s="105"/>
      <c r="H650" s="258"/>
    </row>
    <row r="651" spans="1:8" ht="27" thickBot="1">
      <c r="A651" s="402" t="s">
        <v>724</v>
      </c>
      <c r="B651" s="274" t="s">
        <v>775</v>
      </c>
      <c r="C651" s="76">
        <f t="shared" si="22"/>
        <v>5000.09</v>
      </c>
      <c r="D651" s="134">
        <v>5000.09</v>
      </c>
      <c r="E651" s="146"/>
      <c r="F651" s="76">
        <f>G651+H651</f>
        <v>1635</v>
      </c>
      <c r="G651" s="149">
        <v>1635</v>
      </c>
      <c r="H651" s="107"/>
    </row>
    <row r="652" spans="1:8" ht="17.25" thickBot="1">
      <c r="A652" s="432" t="s">
        <v>776</v>
      </c>
      <c r="B652" s="275" t="s">
        <v>777</v>
      </c>
      <c r="C652" s="97">
        <f t="shared" si="22"/>
        <v>1229200</v>
      </c>
      <c r="D652" s="184">
        <f>SUM(D653:D658)</f>
        <v>161700</v>
      </c>
      <c r="E652" s="99">
        <f>SUM(E653:E658)</f>
        <v>1067500</v>
      </c>
      <c r="F652" s="97">
        <f t="shared" ref="F652:F661" si="25">G652+H652</f>
        <v>1976222.9200000002</v>
      </c>
      <c r="G652" s="100">
        <f>SUM(G653:G658)</f>
        <v>75635</v>
      </c>
      <c r="H652" s="252">
        <f>SUM(H653:H658)</f>
        <v>1900587.9200000002</v>
      </c>
    </row>
    <row r="653" spans="1:8" ht="16.5">
      <c r="A653" s="377" t="s">
        <v>244</v>
      </c>
      <c r="B653" s="85" t="s">
        <v>778</v>
      </c>
      <c r="C653" s="119">
        <f t="shared" si="22"/>
        <v>418900</v>
      </c>
      <c r="D653" s="163">
        <v>6400</v>
      </c>
      <c r="E653" s="102">
        <f>[1]mo!L230</f>
        <v>412500</v>
      </c>
      <c r="F653" s="119">
        <f t="shared" si="25"/>
        <v>136382.41</v>
      </c>
      <c r="G653" s="103"/>
      <c r="H653" s="102">
        <f>[1]mo!M230</f>
        <v>136382.41</v>
      </c>
    </row>
    <row r="654" spans="1:8" ht="16.5">
      <c r="A654" s="377" t="s">
        <v>250</v>
      </c>
      <c r="B654" s="85" t="s">
        <v>779</v>
      </c>
      <c r="C654" s="227">
        <f>D654+E654</f>
        <v>0</v>
      </c>
      <c r="D654" s="87"/>
      <c r="E654" s="102"/>
      <c r="F654" s="191">
        <f t="shared" si="25"/>
        <v>0</v>
      </c>
      <c r="G654" s="103"/>
      <c r="H654" s="129"/>
    </row>
    <row r="655" spans="1:8" ht="16.5">
      <c r="A655" s="377" t="s">
        <v>255</v>
      </c>
      <c r="B655" s="85" t="s">
        <v>780</v>
      </c>
      <c r="C655" s="37">
        <f t="shared" si="22"/>
        <v>417300</v>
      </c>
      <c r="D655" s="87">
        <v>14800</v>
      </c>
      <c r="E655" s="102">
        <f>[1]mo!L231</f>
        <v>402500</v>
      </c>
      <c r="F655" s="191">
        <f t="shared" si="25"/>
        <v>136382.41</v>
      </c>
      <c r="G655" s="103"/>
      <c r="H655" s="125">
        <f>[1]mo!M231</f>
        <v>136382.41</v>
      </c>
    </row>
    <row r="656" spans="1:8" ht="16.5">
      <c r="A656" s="377" t="s">
        <v>252</v>
      </c>
      <c r="B656" s="85" t="s">
        <v>781</v>
      </c>
      <c r="C656" s="37">
        <f t="shared" si="22"/>
        <v>120700</v>
      </c>
      <c r="D656" s="87">
        <v>110700</v>
      </c>
      <c r="E656" s="102">
        <f>[1]mo!L232</f>
        <v>10000</v>
      </c>
      <c r="F656" s="191">
        <f t="shared" si="25"/>
        <v>69635</v>
      </c>
      <c r="G656" s="103">
        <v>69635</v>
      </c>
      <c r="H656" s="125">
        <f>[1]mo!M232</f>
        <v>0</v>
      </c>
    </row>
    <row r="657" spans="1:8" ht="16.5">
      <c r="A657" s="402" t="s">
        <v>257</v>
      </c>
      <c r="B657" s="85" t="s">
        <v>782</v>
      </c>
      <c r="C657" s="37">
        <f t="shared" si="22"/>
        <v>43800</v>
      </c>
      <c r="D657" s="90">
        <v>18800</v>
      </c>
      <c r="E657" s="130">
        <f>[1]mo!L233</f>
        <v>25000</v>
      </c>
      <c r="F657" s="195">
        <f t="shared" si="25"/>
        <v>1567575.1</v>
      </c>
      <c r="G657" s="105"/>
      <c r="H657" s="129">
        <f>[1]mo!M241</f>
        <v>1567575.1</v>
      </c>
    </row>
    <row r="658" spans="1:8" ht="27" thickBot="1">
      <c r="A658" s="402" t="s">
        <v>259</v>
      </c>
      <c r="B658" s="85" t="s">
        <v>783</v>
      </c>
      <c r="C658" s="76">
        <f t="shared" si="22"/>
        <v>228500</v>
      </c>
      <c r="D658" s="134">
        <v>11000</v>
      </c>
      <c r="E658" s="107">
        <f>[1]mo!L234</f>
        <v>217500</v>
      </c>
      <c r="F658" s="76">
        <f t="shared" si="25"/>
        <v>66248</v>
      </c>
      <c r="G658" s="149">
        <v>6000</v>
      </c>
      <c r="H658" s="215">
        <f>[1]mo!M234</f>
        <v>60248</v>
      </c>
    </row>
    <row r="659" spans="1:8" ht="30.75" thickBot="1">
      <c r="A659" s="437" t="s">
        <v>784</v>
      </c>
      <c r="B659" s="211" t="s">
        <v>785</v>
      </c>
      <c r="C659" s="112">
        <f>D659+E659</f>
        <v>80571950</v>
      </c>
      <c r="D659" s="98"/>
      <c r="E659" s="99">
        <f>SUM(D660:E665)</f>
        <v>80571950</v>
      </c>
      <c r="F659" s="112">
        <f t="shared" si="25"/>
        <v>23096142.98</v>
      </c>
      <c r="G659" s="100">
        <f>G661</f>
        <v>0</v>
      </c>
      <c r="H659" s="154">
        <f>SUM(H660:H665)</f>
        <v>23096142.98</v>
      </c>
    </row>
    <row r="660" spans="1:8" ht="16.5">
      <c r="A660" s="438" t="s">
        <v>244</v>
      </c>
      <c r="B660" s="276" t="s">
        <v>786</v>
      </c>
      <c r="C660" s="277">
        <f>E660</f>
        <v>102000</v>
      </c>
      <c r="D660" s="87"/>
      <c r="E660" s="102">
        <f>[1]mo!L238</f>
        <v>102000</v>
      </c>
      <c r="F660" s="277">
        <f>H660</f>
        <v>30000</v>
      </c>
      <c r="G660" s="103"/>
      <c r="H660" s="102">
        <f>[1]mo!M238</f>
        <v>30000</v>
      </c>
    </row>
    <row r="661" spans="1:8" ht="16.5">
      <c r="A661" s="377" t="s">
        <v>252</v>
      </c>
      <c r="B661" s="171" t="s">
        <v>787</v>
      </c>
      <c r="C661" s="37">
        <f>-D661+E661</f>
        <v>0</v>
      </c>
      <c r="D661" s="90"/>
      <c r="E661" s="130">
        <f>[1]mo!L239</f>
        <v>0</v>
      </c>
      <c r="F661" s="37">
        <f t="shared" si="25"/>
        <v>0</v>
      </c>
      <c r="G661" s="105"/>
      <c r="H661" s="130">
        <f>[1]mo!M239</f>
        <v>0</v>
      </c>
    </row>
    <row r="662" spans="1:8" ht="16.5">
      <c r="A662" s="377" t="s">
        <v>255</v>
      </c>
      <c r="B662" s="171" t="s">
        <v>788</v>
      </c>
      <c r="C662" s="37">
        <f>E662</f>
        <v>0</v>
      </c>
      <c r="D662" s="90"/>
      <c r="E662" s="130">
        <f>[1]mo!L240</f>
        <v>0</v>
      </c>
      <c r="F662" s="37">
        <f>H662</f>
        <v>0</v>
      </c>
      <c r="G662" s="105"/>
      <c r="H662" s="130">
        <f>[1]mo!M240</f>
        <v>0</v>
      </c>
    </row>
    <row r="663" spans="1:8" ht="16.5">
      <c r="A663" s="402" t="s">
        <v>257</v>
      </c>
      <c r="B663" s="171" t="s">
        <v>789</v>
      </c>
      <c r="C663" s="37">
        <f>E663</f>
        <v>7239600</v>
      </c>
      <c r="D663" s="90"/>
      <c r="E663" s="130">
        <f>[1]mo!L241</f>
        <v>7239600</v>
      </c>
      <c r="F663" s="37">
        <f>H663</f>
        <v>1567575.1</v>
      </c>
      <c r="G663" s="105"/>
      <c r="H663" s="130">
        <f>[1]mo!M241</f>
        <v>1567575.1</v>
      </c>
    </row>
    <row r="664" spans="1:8" ht="16.5">
      <c r="A664" s="402"/>
      <c r="B664" s="276" t="s">
        <v>790</v>
      </c>
      <c r="C664" s="37">
        <f>E664</f>
        <v>7239600</v>
      </c>
      <c r="D664" s="92"/>
      <c r="E664" s="146">
        <f>[1]mo!L242</f>
        <v>7239600</v>
      </c>
      <c r="F664" s="37">
        <f>H664</f>
        <v>1567575.1</v>
      </c>
      <c r="G664" s="108"/>
      <c r="H664" s="146">
        <f>[1]mo!M242</f>
        <v>1567575.1</v>
      </c>
    </row>
    <row r="665" spans="1:8" ht="27" thickBot="1">
      <c r="A665" s="402" t="s">
        <v>724</v>
      </c>
      <c r="B665" s="276" t="s">
        <v>791</v>
      </c>
      <c r="C665" s="133">
        <f>E665</f>
        <v>65990750</v>
      </c>
      <c r="D665" s="92"/>
      <c r="E665" s="146">
        <f>[1]mo!L243</f>
        <v>65990750</v>
      </c>
      <c r="F665" s="133">
        <f>H665</f>
        <v>19930992.780000001</v>
      </c>
      <c r="G665" s="108"/>
      <c r="H665" s="146">
        <f>[1]mo!M243</f>
        <v>19930992.780000001</v>
      </c>
    </row>
    <row r="666" spans="1:8" ht="32.25" thickBot="1">
      <c r="A666" s="439" t="s">
        <v>792</v>
      </c>
      <c r="B666" s="96" t="s">
        <v>793</v>
      </c>
      <c r="C666" s="112">
        <f t="shared" si="22"/>
        <v>7456100</v>
      </c>
      <c r="D666" s="100">
        <f>D667</f>
        <v>216500</v>
      </c>
      <c r="E666" s="99">
        <f>E667</f>
        <v>7239600</v>
      </c>
      <c r="F666" s="112">
        <f>G666+H666</f>
        <v>1567575.1</v>
      </c>
      <c r="G666" s="100">
        <f>G667</f>
        <v>0</v>
      </c>
      <c r="H666" s="278">
        <f>H667</f>
        <v>1567575.1</v>
      </c>
    </row>
    <row r="667" spans="1:8" ht="27" thickBot="1">
      <c r="A667" s="409" t="s">
        <v>794</v>
      </c>
      <c r="B667" s="156" t="s">
        <v>795</v>
      </c>
      <c r="C667" s="76">
        <f t="shared" si="22"/>
        <v>7456100</v>
      </c>
      <c r="D667" s="134">
        <v>216500</v>
      </c>
      <c r="E667" s="107">
        <f>[1]mo!L245</f>
        <v>7239600</v>
      </c>
      <c r="F667" s="76">
        <f>G667+H667</f>
        <v>1567575.1</v>
      </c>
      <c r="G667" s="149"/>
      <c r="H667" s="153">
        <f>[1]mo!M245</f>
        <v>1567575.1</v>
      </c>
    </row>
    <row r="668" spans="1:8" ht="17.25" thickBot="1">
      <c r="A668" s="415" t="s">
        <v>796</v>
      </c>
      <c r="B668" s="188" t="s">
        <v>797</v>
      </c>
      <c r="C668" s="97"/>
      <c r="D668" s="184">
        <f>D669</f>
        <v>6424200</v>
      </c>
      <c r="E668" s="99">
        <f>E669</f>
        <v>-2102050</v>
      </c>
      <c r="F668" s="97"/>
      <c r="G668" s="100">
        <f>G669</f>
        <v>160000</v>
      </c>
      <c r="H668" s="279">
        <f>H669</f>
        <v>2822753.2099999986</v>
      </c>
    </row>
    <row r="669" spans="1:8" ht="27" thickBot="1">
      <c r="A669" s="440" t="s">
        <v>798</v>
      </c>
      <c r="B669" s="280" t="s">
        <v>884</v>
      </c>
      <c r="C669" s="95"/>
      <c r="D669" s="281">
        <v>6424200</v>
      </c>
      <c r="E669" s="282">
        <f>[1]mo!L246</f>
        <v>-2102050</v>
      </c>
      <c r="F669" s="95"/>
      <c r="G669" s="283">
        <v>160000</v>
      </c>
      <c r="H669" s="284">
        <f>[1]mo!M246</f>
        <v>2822753.2099999986</v>
      </c>
    </row>
    <row r="670" spans="1:8" ht="17.25" thickBot="1">
      <c r="A670" s="441" t="s">
        <v>799</v>
      </c>
      <c r="B670" s="285" t="s">
        <v>800</v>
      </c>
      <c r="C670" s="286">
        <f>C132+C256+C266+C325+C367+C413+C519+C582+C594+C652+C666+C659</f>
        <v>476811907.15999997</v>
      </c>
      <c r="D670" s="286">
        <f>D132+D266+D325+D367+D413+D519+D582+D594+D652+D666+D668</f>
        <v>295267870.15999997</v>
      </c>
      <c r="E670" s="286">
        <f>E132+E266+E325+E367+E413+E519+E582+E594+E256+E659+E668+E666+E652</f>
        <v>185866187</v>
      </c>
      <c r="F670" s="286">
        <f>F132+F256+F266+F325+F367+F413+F519+F582+F594+F652+F666+F659</f>
        <v>180905710.52999997</v>
      </c>
      <c r="G670" s="286">
        <f>G132+G256+G266+G325+G367+G413+G519+G582+G594+G652+G666+G668</f>
        <v>121253219.64</v>
      </c>
      <c r="H670" s="286">
        <f>H132+H256+H266+H325+H367+H413+H519+H582+H594+H652+H659+H668</f>
        <v>61067669.000000007</v>
      </c>
    </row>
    <row r="671" spans="1:8" ht="26.25">
      <c r="A671" s="442" t="s">
        <v>801</v>
      </c>
      <c r="B671" s="287" t="s">
        <v>802</v>
      </c>
      <c r="C671" s="288" t="e">
        <f t="shared" ref="C671:H671" si="26">C122-C670</f>
        <v>#VALUE!</v>
      </c>
      <c r="D671" s="288">
        <f t="shared" si="26"/>
        <v>-2555070.1599999666</v>
      </c>
      <c r="E671" s="288">
        <f t="shared" si="26"/>
        <v>99353301.699999988</v>
      </c>
      <c r="F671" s="288" t="e">
        <f t="shared" si="26"/>
        <v>#VALUE!</v>
      </c>
      <c r="G671" s="288">
        <f t="shared" si="26"/>
        <v>2012478.1299999952</v>
      </c>
      <c r="H671" s="288">
        <f t="shared" si="26"/>
        <v>-15170619.650000013</v>
      </c>
    </row>
    <row r="672" spans="1:8" ht="16.5">
      <c r="A672" s="443"/>
      <c r="B672" s="289"/>
      <c r="C672" s="290" t="s">
        <v>229</v>
      </c>
      <c r="D672" s="290" t="s">
        <v>228</v>
      </c>
      <c r="E672" s="290" t="s">
        <v>229</v>
      </c>
      <c r="F672" s="290" t="s">
        <v>230</v>
      </c>
      <c r="G672" s="290" t="s">
        <v>230</v>
      </c>
      <c r="H672" s="290" t="s">
        <v>230</v>
      </c>
    </row>
    <row r="673" spans="1:8" ht="16.5">
      <c r="A673" s="444" t="s">
        <v>803</v>
      </c>
      <c r="B673" s="291" t="s">
        <v>804</v>
      </c>
      <c r="C673" s="60">
        <f>D673+E673</f>
        <v>4322150</v>
      </c>
      <c r="D673" s="292">
        <f>D668</f>
        <v>6424200</v>
      </c>
      <c r="E673" s="292">
        <f>E669</f>
        <v>-2102050</v>
      </c>
      <c r="F673" s="60">
        <f>G673+H673</f>
        <v>2982753.2099999986</v>
      </c>
      <c r="G673" s="292">
        <f>G668</f>
        <v>160000</v>
      </c>
      <c r="H673" s="292">
        <f>H668</f>
        <v>2822753.2099999986</v>
      </c>
    </row>
    <row r="674" spans="1:8" ht="16.5">
      <c r="A674" s="445"/>
      <c r="B674" s="293"/>
      <c r="C674" s="294"/>
      <c r="D674" s="295" t="s">
        <v>805</v>
      </c>
      <c r="E674" s="296"/>
      <c r="F674" s="294"/>
      <c r="G674" s="295" t="s">
        <v>806</v>
      </c>
      <c r="H674" s="296"/>
    </row>
    <row r="675" spans="1:8" ht="26.25">
      <c r="A675" s="446" t="s">
        <v>807</v>
      </c>
      <c r="B675" s="297" t="s">
        <v>802</v>
      </c>
      <c r="C675" s="298"/>
      <c r="D675" s="299">
        <f>D127-D677</f>
        <v>-3370470.1599999666</v>
      </c>
      <c r="E675" s="300"/>
      <c r="F675" s="298"/>
      <c r="G675" s="299">
        <f>G127-G677</f>
        <v>604903.03000000119</v>
      </c>
      <c r="H675" s="300"/>
    </row>
    <row r="676" spans="1:8" ht="16.5">
      <c r="A676" s="447"/>
      <c r="B676" s="301"/>
      <c r="C676" s="76"/>
      <c r="D676" s="302" t="s">
        <v>808</v>
      </c>
      <c r="E676" s="302"/>
      <c r="F676" s="76"/>
      <c r="G676" s="302" t="s">
        <v>809</v>
      </c>
      <c r="H676" s="302"/>
    </row>
    <row r="677" spans="1:8" ht="32.25" thickBot="1">
      <c r="A677" s="447"/>
      <c r="B677" s="303" t="s">
        <v>799</v>
      </c>
      <c r="C677" s="304" t="s">
        <v>810</v>
      </c>
      <c r="D677" s="305">
        <f>D670-D673</f>
        <v>288843670.15999997</v>
      </c>
      <c r="E677" s="305"/>
      <c r="F677" s="306"/>
      <c r="G677" s="305">
        <f>G670-G673</f>
        <v>121093219.64</v>
      </c>
      <c r="H677" s="302"/>
    </row>
    <row r="678" spans="1:8" ht="16.5">
      <c r="A678" s="399" t="s">
        <v>14</v>
      </c>
      <c r="B678" s="354" t="s">
        <v>15</v>
      </c>
      <c r="C678" s="361" t="s">
        <v>16</v>
      </c>
      <c r="D678" s="362"/>
      <c r="E678" s="363"/>
      <c r="F678" s="361" t="s">
        <v>17</v>
      </c>
      <c r="G678" s="362"/>
      <c r="H678" s="364"/>
    </row>
    <row r="679" spans="1:8" ht="66">
      <c r="A679" s="448"/>
      <c r="B679" s="360"/>
      <c r="C679" s="307" t="s">
        <v>18</v>
      </c>
      <c r="D679" s="308" t="s">
        <v>19</v>
      </c>
      <c r="E679" s="309" t="s">
        <v>20</v>
      </c>
      <c r="F679" s="307" t="s">
        <v>18</v>
      </c>
      <c r="G679" s="308" t="s">
        <v>19</v>
      </c>
      <c r="H679" s="310" t="s">
        <v>20</v>
      </c>
    </row>
    <row r="680" spans="1:8" ht="17.25" thickBot="1">
      <c r="A680" s="449"/>
      <c r="B680" s="311"/>
      <c r="C680" s="312" t="s">
        <v>22</v>
      </c>
      <c r="D680" s="312">
        <v>11</v>
      </c>
      <c r="E680" s="313">
        <v>12</v>
      </c>
      <c r="F680" s="312" t="s">
        <v>23</v>
      </c>
      <c r="G680" s="312">
        <v>21</v>
      </c>
      <c r="H680" s="314">
        <v>22</v>
      </c>
    </row>
    <row r="681" spans="1:8" ht="57.75">
      <c r="A681" s="450" t="s">
        <v>811</v>
      </c>
      <c r="B681" s="315" t="s">
        <v>812</v>
      </c>
      <c r="C681" s="316">
        <f t="shared" ref="C681:C686" si="27">D681+E681</f>
        <v>6036000</v>
      </c>
      <c r="D681" s="163">
        <v>6036000</v>
      </c>
      <c r="E681" s="125"/>
      <c r="F681" s="316">
        <f t="shared" ref="F681:F686" si="28">G681+H681</f>
        <v>0</v>
      </c>
      <c r="G681" s="317"/>
      <c r="H681" s="318"/>
    </row>
    <row r="682" spans="1:8" ht="43.5">
      <c r="A682" s="451" t="s">
        <v>813</v>
      </c>
      <c r="B682" s="319" t="s">
        <v>814</v>
      </c>
      <c r="C682" s="23">
        <f t="shared" si="27"/>
        <v>-63888700</v>
      </c>
      <c r="D682" s="90"/>
      <c r="E682" s="129">
        <f>[1]mo!L253</f>
        <v>-63888700</v>
      </c>
      <c r="F682" s="23">
        <f t="shared" si="28"/>
        <v>0</v>
      </c>
      <c r="G682" s="320"/>
      <c r="H682" s="25"/>
    </row>
    <row r="683" spans="1:8" ht="51.75">
      <c r="A683" s="452" t="s">
        <v>815</v>
      </c>
      <c r="B683" s="321" t="s">
        <v>816</v>
      </c>
      <c r="C683" s="23">
        <f t="shared" si="27"/>
        <v>0</v>
      </c>
      <c r="D683" s="90"/>
      <c r="E683" s="129"/>
      <c r="F683" s="23">
        <f t="shared" si="28"/>
        <v>0</v>
      </c>
      <c r="G683" s="24"/>
      <c r="H683" s="106"/>
    </row>
    <row r="684" spans="1:8" ht="51.75">
      <c r="A684" s="452" t="s">
        <v>817</v>
      </c>
      <c r="B684" s="319" t="s">
        <v>818</v>
      </c>
      <c r="C684" s="23">
        <f t="shared" si="27"/>
        <v>65990750</v>
      </c>
      <c r="D684" s="90"/>
      <c r="E684" s="129">
        <f>[1]mo!L254</f>
        <v>65990750</v>
      </c>
      <c r="F684" s="23">
        <f t="shared" si="28"/>
        <v>20280594.57</v>
      </c>
      <c r="G684" s="24"/>
      <c r="H684" s="106">
        <f>[1]mo!M254</f>
        <v>20280594.57</v>
      </c>
    </row>
    <row r="685" spans="1:8" ht="51.75">
      <c r="A685" s="452" t="s">
        <v>819</v>
      </c>
      <c r="B685" s="321" t="s">
        <v>820</v>
      </c>
      <c r="C685" s="23">
        <f t="shared" si="27"/>
        <v>-4636000</v>
      </c>
      <c r="D685" s="90">
        <f>-3898000+(-738000)</f>
        <v>-4636000</v>
      </c>
      <c r="E685" s="129"/>
      <c r="F685" s="23">
        <f t="shared" si="28"/>
        <v>0</v>
      </c>
      <c r="G685" s="322"/>
      <c r="H685" s="106"/>
    </row>
    <row r="686" spans="1:8" ht="51">
      <c r="A686" s="453" t="s">
        <v>821</v>
      </c>
      <c r="B686" s="319" t="s">
        <v>822</v>
      </c>
      <c r="C686" s="23">
        <f t="shared" si="27"/>
        <v>1</v>
      </c>
      <c r="D686" s="24"/>
      <c r="E686" s="323">
        <f>[1]mo!L255</f>
        <v>1</v>
      </c>
      <c r="F686" s="23">
        <f t="shared" si="28"/>
        <v>0</v>
      </c>
      <c r="G686" s="24"/>
      <c r="H686" s="106">
        <f>[1]mo!M255</f>
        <v>0</v>
      </c>
    </row>
    <row r="687" spans="1:8" ht="26.25">
      <c r="A687" s="452" t="s">
        <v>823</v>
      </c>
      <c r="B687" s="319" t="s">
        <v>824</v>
      </c>
      <c r="C687" s="23">
        <f>C688+C689+C690+C691</f>
        <v>-822353.22000002861</v>
      </c>
      <c r="D687" s="324">
        <f>D688+D690</f>
        <v>1155070.1599999666</v>
      </c>
      <c r="E687" s="325" t="str">
        <f>[1]mo!L257</f>
        <v>гр7</v>
      </c>
      <c r="F687" s="23">
        <f>(F688+F689)+(F690+F691)</f>
        <v>-2172478.1299999952</v>
      </c>
      <c r="G687" s="27">
        <f>G688+G690</f>
        <v>-2012478.1299999952</v>
      </c>
      <c r="H687" s="25" t="str">
        <f>[1]mo!M257</f>
        <v>гр17</v>
      </c>
    </row>
    <row r="688" spans="1:8" ht="26.25">
      <c r="A688" s="452" t="s">
        <v>825</v>
      </c>
      <c r="B688" s="321" t="s">
        <v>826</v>
      </c>
      <c r="C688" s="60">
        <f>D688-C694</f>
        <v>-291509200</v>
      </c>
      <c r="D688" s="24">
        <f>-(D122+D681+D683)</f>
        <v>-298748800</v>
      </c>
      <c r="E688" s="323"/>
      <c r="F688" s="60">
        <f>G688</f>
        <v>-124351186.12</v>
      </c>
      <c r="G688" s="24">
        <f>-(G122+G681+G683)+(-650407.81)+(-256017.59)+(-117279.36)+(-61783.59)</f>
        <v>-124351186.12</v>
      </c>
      <c r="H688" s="106"/>
    </row>
    <row r="689" spans="1:8" ht="26.25">
      <c r="A689" s="452" t="s">
        <v>827</v>
      </c>
      <c r="B689" s="319" t="s">
        <v>828</v>
      </c>
      <c r="C689" s="23">
        <f>E689-C695</f>
        <v>1529326.62</v>
      </c>
      <c r="D689" s="24"/>
      <c r="E689" s="129">
        <f>[1]mo!L258</f>
        <v>0</v>
      </c>
      <c r="F689" s="23">
        <f>H689</f>
        <v>0</v>
      </c>
      <c r="G689" s="27"/>
      <c r="H689" s="106">
        <f>[1]mo!M258</f>
        <v>0</v>
      </c>
    </row>
    <row r="690" spans="1:8" ht="26.25">
      <c r="A690" s="452" t="s">
        <v>829</v>
      </c>
      <c r="B690" s="321" t="s">
        <v>830</v>
      </c>
      <c r="C690" s="60">
        <f>D690-C696</f>
        <v>293479670.15999997</v>
      </c>
      <c r="D690" s="24">
        <f>D670-D685</f>
        <v>299903870.15999997</v>
      </c>
      <c r="E690" s="323"/>
      <c r="F690" s="60">
        <f>G690</f>
        <v>122338707.99000001</v>
      </c>
      <c r="G690" s="24">
        <f>G670-G685+650407.81+256017.59+117279.36+61783.59</f>
        <v>122338707.99000001</v>
      </c>
      <c r="H690" s="25"/>
    </row>
    <row r="691" spans="1:8" ht="26.25">
      <c r="A691" s="452" t="s">
        <v>831</v>
      </c>
      <c r="B691" s="319" t="s">
        <v>832</v>
      </c>
      <c r="C691" s="23">
        <f>E691-C697</f>
        <v>-4322150</v>
      </c>
      <c r="D691" s="24"/>
      <c r="E691" s="129">
        <f>[1]mo!L259</f>
        <v>-6424200</v>
      </c>
      <c r="F691" s="23">
        <f>H691</f>
        <v>-160000</v>
      </c>
      <c r="G691" s="27"/>
      <c r="H691" s="25">
        <f>[1]mo!M259</f>
        <v>-160000</v>
      </c>
    </row>
    <row r="692" spans="1:8" ht="30">
      <c r="A692" s="454" t="s">
        <v>833</v>
      </c>
      <c r="B692" s="326" t="s">
        <v>834</v>
      </c>
      <c r="C692" s="327">
        <f>C681+C682+C685+C686+C688+C689+C690+C691+C683</f>
        <v>-63311052.220000029</v>
      </c>
      <c r="D692" s="327">
        <f>D681+D683+D685+D687</f>
        <v>2555070.1599999666</v>
      </c>
      <c r="E692" s="328" t="str">
        <f>[1]mo!L261</f>
        <v>план</v>
      </c>
      <c r="F692" s="327">
        <f>F681+F682+F685+F686+F688+F689+F690+F691+F683</f>
        <v>-2172478.1299999952</v>
      </c>
      <c r="G692" s="327">
        <f>G681+G683+G685+G687</f>
        <v>-2012478.1299999952</v>
      </c>
      <c r="H692" s="327" t="str">
        <f>[1]mo!M261</f>
        <v>исполнение</v>
      </c>
    </row>
    <row r="693" spans="1:8" ht="16.5">
      <c r="A693" s="455"/>
      <c r="B693" s="329"/>
      <c r="C693" s="330" t="s">
        <v>230</v>
      </c>
      <c r="D693" s="330" t="s">
        <v>228</v>
      </c>
      <c r="E693" s="331" t="s">
        <v>229</v>
      </c>
      <c r="F693" s="330" t="s">
        <v>230</v>
      </c>
      <c r="G693" s="330" t="s">
        <v>230</v>
      </c>
      <c r="H693" s="330" t="s">
        <v>231</v>
      </c>
    </row>
    <row r="694" spans="1:8" ht="16.5">
      <c r="A694" s="456" t="s">
        <v>835</v>
      </c>
      <c r="B694" s="321" t="s">
        <v>826</v>
      </c>
      <c r="C694" s="330">
        <f>D694+E694</f>
        <v>-7239600</v>
      </c>
      <c r="D694" s="330">
        <f>-D125</f>
        <v>-7239600</v>
      </c>
      <c r="E694" s="330"/>
      <c r="F694" s="330">
        <f>G694+H694</f>
        <v>-1567575.1</v>
      </c>
      <c r="G694" s="330">
        <f>-G125</f>
        <v>-1567575.1</v>
      </c>
      <c r="H694" s="330"/>
    </row>
    <row r="695" spans="1:8" ht="16.5">
      <c r="A695" s="456" t="s">
        <v>836</v>
      </c>
      <c r="B695" s="319" t="s">
        <v>828</v>
      </c>
      <c r="C695" s="330">
        <f>D695+E695</f>
        <v>-1529326.62</v>
      </c>
      <c r="D695" s="330"/>
      <c r="E695" s="330">
        <f>-E124</f>
        <v>-1529326.62</v>
      </c>
      <c r="F695" s="330">
        <f>G695+H695</f>
        <v>-376116.25</v>
      </c>
      <c r="G695" s="330"/>
      <c r="H695" s="330">
        <f>-H124</f>
        <v>-376116.25</v>
      </c>
    </row>
    <row r="696" spans="1:8" ht="16.5">
      <c r="A696" s="456" t="s">
        <v>836</v>
      </c>
      <c r="B696" s="321" t="s">
        <v>830</v>
      </c>
      <c r="C696" s="330">
        <f>D696+E696</f>
        <v>6424200</v>
      </c>
      <c r="D696" s="330">
        <f>D673</f>
        <v>6424200</v>
      </c>
      <c r="E696" s="330"/>
      <c r="F696" s="330">
        <f>G696+H696</f>
        <v>160000</v>
      </c>
      <c r="G696" s="330">
        <f>G673</f>
        <v>160000</v>
      </c>
      <c r="H696" s="330"/>
    </row>
    <row r="697" spans="1:8" ht="16.5">
      <c r="A697" s="456" t="s">
        <v>836</v>
      </c>
      <c r="B697" s="319" t="s">
        <v>832</v>
      </c>
      <c r="C697" s="330">
        <f>D697+E697</f>
        <v>-2102050</v>
      </c>
      <c r="D697" s="330"/>
      <c r="E697" s="330">
        <f>E673</f>
        <v>-2102050</v>
      </c>
      <c r="F697" s="330">
        <f>G697+H697</f>
        <v>2822753.2099999986</v>
      </c>
      <c r="G697" s="330"/>
      <c r="H697" s="330">
        <f>H673</f>
        <v>2822753.2099999986</v>
      </c>
    </row>
    <row r="698" spans="1:8">
      <c r="D698" s="332" t="s">
        <v>22</v>
      </c>
      <c r="F698" s="333" t="s">
        <v>23</v>
      </c>
      <c r="G698" s="334">
        <f>G700-G699</f>
        <v>-2012478.1300000001</v>
      </c>
      <c r="H698" s="334">
        <f>H700-H699</f>
        <v>0</v>
      </c>
    </row>
    <row r="699" spans="1:8" ht="15.75">
      <c r="A699" s="457" t="s">
        <v>837</v>
      </c>
      <c r="D699" s="335">
        <f>C681+C685+C688+C690</f>
        <v>3370470.1599999666</v>
      </c>
      <c r="F699" s="335">
        <f>F681+F685+F688+F690</f>
        <v>-2012478.1299999952</v>
      </c>
      <c r="G699" s="336">
        <v>3167197.77</v>
      </c>
      <c r="H699" s="334">
        <f>[1]mo!M269</f>
        <v>0</v>
      </c>
    </row>
    <row r="700" spans="1:8">
      <c r="A700" s="457" t="s">
        <v>838</v>
      </c>
      <c r="C700" t="s">
        <v>839</v>
      </c>
      <c r="G700" s="334">
        <v>1154719.6399999999</v>
      </c>
      <c r="H700" s="334">
        <f>[1]mo!M270</f>
        <v>0</v>
      </c>
    </row>
    <row r="701" spans="1:8" ht="15.75">
      <c r="A701" s="457" t="s">
        <v>840</v>
      </c>
      <c r="F701" s="336"/>
      <c r="G701" s="337"/>
      <c r="H701" s="336"/>
    </row>
    <row r="702" spans="1:8" ht="15.75">
      <c r="A702" s="458" t="s">
        <v>841</v>
      </c>
      <c r="B702" s="338"/>
      <c r="C702" s="338"/>
      <c r="D702" s="339" t="s">
        <v>842</v>
      </c>
      <c r="E702" s="340"/>
      <c r="F702" s="341"/>
      <c r="G702" s="342" t="s">
        <v>843</v>
      </c>
      <c r="H702" s="3"/>
    </row>
    <row r="703" spans="1:8" ht="26.25">
      <c r="A703" s="458" t="s">
        <v>844</v>
      </c>
      <c r="B703" s="338"/>
      <c r="C703" s="338"/>
      <c r="D703" s="343" t="s">
        <v>845</v>
      </c>
      <c r="E703" s="344"/>
      <c r="F703" s="344"/>
      <c r="G703" s="345"/>
      <c r="H703" t="s">
        <v>846</v>
      </c>
    </row>
    <row r="704" spans="1:8">
      <c r="A704" s="346"/>
      <c r="B704" s="346"/>
      <c r="C704" s="346"/>
      <c r="D704" s="344"/>
      <c r="E704" s="344"/>
      <c r="F704" s="344"/>
      <c r="G704" s="345"/>
    </row>
    <row r="705" spans="1:7">
      <c r="A705" s="458" t="s">
        <v>847</v>
      </c>
      <c r="B705" s="338"/>
      <c r="C705" s="338"/>
      <c r="D705" s="347" t="s">
        <v>848</v>
      </c>
      <c r="E705" s="344"/>
      <c r="F705" s="344"/>
      <c r="G705" s="345"/>
    </row>
    <row r="706" spans="1:7">
      <c r="A706" s="26"/>
      <c r="B706" s="26"/>
      <c r="C706" s="26"/>
      <c r="D706" s="345"/>
      <c r="E706" s="345"/>
      <c r="F706" s="345"/>
      <c r="G706" s="345"/>
    </row>
    <row r="707" spans="1:7" ht="15.75">
      <c r="A707" s="26"/>
      <c r="B707" s="348"/>
      <c r="C707" s="26"/>
      <c r="D707" s="349"/>
      <c r="E707" s="349"/>
      <c r="F707" s="349"/>
      <c r="G707" s="349"/>
    </row>
    <row r="708" spans="1:7" ht="15.75">
      <c r="A708" s="26"/>
      <c r="B708" s="348"/>
      <c r="C708" s="26"/>
      <c r="D708" s="349"/>
      <c r="E708" s="349"/>
      <c r="F708" s="349"/>
      <c r="G708" s="349"/>
    </row>
  </sheetData>
  <mergeCells count="16">
    <mergeCell ref="A678:A679"/>
    <mergeCell ref="B678:B679"/>
    <mergeCell ref="C678:E678"/>
    <mergeCell ref="F678:H678"/>
    <mergeCell ref="A6:G6"/>
    <mergeCell ref="A7:E7"/>
    <mergeCell ref="F7:G7"/>
    <mergeCell ref="A10:G10"/>
    <mergeCell ref="A13:A14"/>
    <mergeCell ref="B13:B14"/>
    <mergeCell ref="C13:E13"/>
    <mergeCell ref="F13:H13"/>
    <mergeCell ref="A129:A130"/>
    <mergeCell ref="B129:B130"/>
    <mergeCell ref="C129:E129"/>
    <mergeCell ref="F129:H129"/>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2016-06-17T02:02:42Z</dcterms:modified>
</cp:coreProperties>
</file>